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udy.martin\Downloads\"/>
    </mc:Choice>
  </mc:AlternateContent>
  <xr:revisionPtr revIDLastSave="0" documentId="13_ncr:1_{845DD549-70CF-4808-B5FA-7D8D40CD514D}" xr6:coauthVersionLast="47" xr6:coauthVersionMax="47" xr10:uidLastSave="{00000000-0000-0000-0000-000000000000}"/>
  <bookViews>
    <workbookView xWindow="-108" yWindow="-108" windowWidth="30936" windowHeight="16776" firstSheet="2" activeTab="2" xr2:uid="{3CF98B5F-94C6-45B3-A089-BB519BC5433D}"/>
  </bookViews>
  <sheets>
    <sheet name="Rates Calculator" sheetId="1" state="hidden" r:id="rId1"/>
    <sheet name="SRV Calculator only" sheetId="2" state="hidden" r:id="rId2"/>
    <sheet name="SRV Rates calculator" sheetId="3" r:id="rId3"/>
    <sheet name="Copy of Tested Assessments" sheetId="6" state="hidden" r:id="rId4"/>
    <sheet name="Base And ad Valorem Rates" sheetId="4" state="hidden" r:id="rId5"/>
  </sheets>
  <externalReferences>
    <externalReference r:id="rId6"/>
  </externalReferences>
  <definedNames>
    <definedName name="rates">'Rates Calculator'!$J$1:$K$472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3" l="1"/>
  <c r="D8" i="3" s="1"/>
  <c r="D8" i="4"/>
  <c r="C8" i="4"/>
  <c r="C7" i="4"/>
  <c r="C2" i="4" l="1"/>
  <c r="K2" i="2" l="1"/>
  <c r="K3" i="2"/>
  <c r="K4" i="2"/>
  <c r="E3" i="2" s="1"/>
  <c r="E4" i="2"/>
  <c r="F4" i="2" l="1"/>
  <c r="F3" i="2"/>
  <c r="L2" i="1"/>
  <c r="E10" i="1"/>
  <c r="F10" i="1" s="1"/>
  <c r="E9" i="1"/>
  <c r="F9" i="1" s="1"/>
  <c r="E7" i="1"/>
  <c r="F7" i="1" s="1"/>
  <c r="E21" i="1"/>
  <c r="F21" i="1" s="1"/>
  <c r="E20" i="1"/>
  <c r="F20" i="1" s="1"/>
  <c r="E15" i="1"/>
  <c r="F15" i="1" s="1"/>
  <c r="E14" i="1"/>
  <c r="F14" i="1" s="1"/>
  <c r="E13" i="1"/>
  <c r="F13" i="1" s="1"/>
  <c r="E12" i="1"/>
  <c r="F12" i="1" s="1"/>
  <c r="E11" i="1"/>
  <c r="F11" i="1" s="1"/>
  <c r="E8" i="1"/>
  <c r="F8" i="1" s="1"/>
  <c r="E6" i="1"/>
  <c r="F6" i="1" s="1"/>
  <c r="E4" i="1"/>
  <c r="F4" i="1" s="1"/>
  <c r="E3" i="1"/>
  <c r="F3" i="1" s="1"/>
  <c r="F5" i="2" l="1"/>
  <c r="E7" i="2" s="1"/>
  <c r="F16" i="1"/>
  <c r="F5" i="1"/>
  <c r="E23" i="1" s="1"/>
  <c r="L3" i="1"/>
  <c r="M7" i="2" l="1"/>
  <c r="G7" i="2"/>
  <c r="L7" i="2"/>
  <c r="F8" i="2"/>
  <c r="F17" i="1"/>
  <c r="F19" i="1"/>
  <c r="F22" i="1" s="1"/>
  <c r="F24" i="1" l="1"/>
  <c r="E28" i="1" s="1"/>
  <c r="F28" i="1" l="1"/>
  <c r="D28" i="1"/>
  <c r="C28" i="1" l="1"/>
  <c r="E8" i="3" l="1"/>
  <c r="G8" i="3" l="1"/>
  <c r="F8" i="3"/>
</calcChain>
</file>

<file path=xl/sharedStrings.xml><?xml version="1.0" encoding="utf-8"?>
<sst xmlns="http://schemas.openxmlformats.org/spreadsheetml/2006/main" count="270" uniqueCount="221">
  <si>
    <t>Rates</t>
  </si>
  <si>
    <t>Category</t>
  </si>
  <si>
    <t>Description</t>
  </si>
  <si>
    <t>Charge</t>
  </si>
  <si>
    <t>Quantity</t>
  </si>
  <si>
    <t>Rate</t>
  </si>
  <si>
    <t>Total</t>
  </si>
  <si>
    <t>Residential</t>
  </si>
  <si>
    <t>Farmland</t>
  </si>
  <si>
    <t>Residential Base</t>
  </si>
  <si>
    <t xml:space="preserve">Business </t>
  </si>
  <si>
    <t>Charges</t>
  </si>
  <si>
    <t>20mm Water Access Residential</t>
  </si>
  <si>
    <t>Mining</t>
  </si>
  <si>
    <t>Residential Sewerage Charge</t>
  </si>
  <si>
    <t>Stormwater Levy</t>
  </si>
  <si>
    <t>Stormwater Levy Residential</t>
  </si>
  <si>
    <t>Farmland Base</t>
  </si>
  <si>
    <t>Waste Management Charge</t>
  </si>
  <si>
    <t>Waste Management Charge Residential (s.501)</t>
  </si>
  <si>
    <t>Business Base</t>
  </si>
  <si>
    <t>Waste Landfill</t>
  </si>
  <si>
    <t>Residential Landfill Waste 80L Weekly</t>
  </si>
  <si>
    <t>Mining Base</t>
  </si>
  <si>
    <t>Waste Recycling</t>
  </si>
  <si>
    <t>Residential Recycling Waste 80ltr Fortnightly</t>
  </si>
  <si>
    <t>Stormwater Levy Residential Strata</t>
  </si>
  <si>
    <t>General/Waste</t>
  </si>
  <si>
    <t>Stormwater Levy Commercial Strata</t>
  </si>
  <si>
    <t>Water</t>
  </si>
  <si>
    <t>Stormwater Levy Commercial &gt;0 &lt;1200m2</t>
  </si>
  <si>
    <t>Sewer</t>
  </si>
  <si>
    <t>Stormwater Levy Commercial &gt;1200 &lt;3000m2</t>
  </si>
  <si>
    <t>Stormwater Levy Commercial &gt;3000m2</t>
  </si>
  <si>
    <t>Rates &amp; Charges Total Due</t>
  </si>
  <si>
    <t>Water Access Charges</t>
  </si>
  <si>
    <t>Instalment 1</t>
  </si>
  <si>
    <t>Instalment 2</t>
  </si>
  <si>
    <t>Instalment 3</t>
  </si>
  <si>
    <t>Instalment 4</t>
  </si>
  <si>
    <t>25mm Water Access Residential</t>
  </si>
  <si>
    <t>32mm Water Access Residential</t>
  </si>
  <si>
    <t>40mm Water Access Residential</t>
  </si>
  <si>
    <t>50mm Water Access Residential</t>
  </si>
  <si>
    <t>65mm Water Access Residential</t>
  </si>
  <si>
    <t>80mm Water Access Residential</t>
  </si>
  <si>
    <t>150mm Water Access Residential</t>
  </si>
  <si>
    <t>Water Access Strata Residential</t>
  </si>
  <si>
    <t>Unconnected Water Access Residential</t>
  </si>
  <si>
    <t>20mm Water Access Commercial</t>
  </si>
  <si>
    <t>25mm Water Access Commercial</t>
  </si>
  <si>
    <t>32mm Water Access Commercial</t>
  </si>
  <si>
    <t>40mm Water Access Commercial</t>
  </si>
  <si>
    <t>50mm Water Access Commercial</t>
  </si>
  <si>
    <t>65mm Water Access Commercial</t>
  </si>
  <si>
    <t>80mm Water Access Commercial</t>
  </si>
  <si>
    <t>100mm Water Access Commercial</t>
  </si>
  <si>
    <t>150mm Water Access Commercial</t>
  </si>
  <si>
    <t>200mm Water Access Commercial</t>
  </si>
  <si>
    <t>Strata Water Access Commercial</t>
  </si>
  <si>
    <t>Unconnected Water Access Commercial</t>
  </si>
  <si>
    <t>OSM</t>
  </si>
  <si>
    <t>Onsite Sewage Management - Low Risk</t>
  </si>
  <si>
    <t>Onsite Sewage Management - High Risk</t>
  </si>
  <si>
    <t>Onsite Sewage Management - Critical Risk</t>
  </si>
  <si>
    <t>Sewerage</t>
  </si>
  <si>
    <t>Residential Strata Sewerage</t>
  </si>
  <si>
    <t>Residential Unconnected Sewerage</t>
  </si>
  <si>
    <t>Non Strata Sewerage Residential</t>
  </si>
  <si>
    <t>Non Strata Sewerage Additional</t>
  </si>
  <si>
    <t>Residential Sewerage Pump Up</t>
  </si>
  <si>
    <t>20mm Sewer Connection - 10% Discharge</t>
  </si>
  <si>
    <t>20mm Sewer Connection - 50% Discharge</t>
  </si>
  <si>
    <t>20mm Sewer Connection - 70% Discharge</t>
  </si>
  <si>
    <t>20mm Sewer Connection - 75% Discharge</t>
  </si>
  <si>
    <t>20mm Sewer Connection - 80% Discharge</t>
  </si>
  <si>
    <t>20mm Sewer Connection - 85% Discharge</t>
  </si>
  <si>
    <t>20mm Sewer Connection - 90% Discharge</t>
  </si>
  <si>
    <t>20mm Sewer Connection - 95% Discharge</t>
  </si>
  <si>
    <t>20mm Sewer Connection - 100% Discharge</t>
  </si>
  <si>
    <t>20mm Sewer Connection - 60% Discharge</t>
  </si>
  <si>
    <t>25mm Sewer Connection - 10% Discharge</t>
  </si>
  <si>
    <t>25mm Sewer Connection - 50% Discharge</t>
  </si>
  <si>
    <t>25mm Sewer Connection - 75% Discharge</t>
  </si>
  <si>
    <t>25mm Sewer Connection - 85% Discharge</t>
  </si>
  <si>
    <t>25mm Sewer Connection - 90% Discharge</t>
  </si>
  <si>
    <t>25mm Sewer Connection - 95% Discharge</t>
  </si>
  <si>
    <t>25mm Sewer Connection - 100% Discharge</t>
  </si>
  <si>
    <t>32mm Sewer Connection - 75% Discharge</t>
  </si>
  <si>
    <t>32mm Sewer Connection - 90% Discharge</t>
  </si>
  <si>
    <t>32mm Sewer Connection - 95% Discharge</t>
  </si>
  <si>
    <t>32mm Sewer Connection - 100% Discharge</t>
  </si>
  <si>
    <t>40mm Sewer Connection - 10% Discharge</t>
  </si>
  <si>
    <t>40mm Sewer Connection - 50% Discharge</t>
  </si>
  <si>
    <t>40mm Sewer Connection - 70% Discharge</t>
  </si>
  <si>
    <t>40mm Sewer Connection - 75% Discharge</t>
  </si>
  <si>
    <t>40mm Sewer Connection - 90% Discharge</t>
  </si>
  <si>
    <t>40mm Sewer Connection - 95% Discharge</t>
  </si>
  <si>
    <t>40mm Sewer Connection - 100% Discharge</t>
  </si>
  <si>
    <t>50mm Sewer Connection - 50% Discharge</t>
  </si>
  <si>
    <t>50mm Sewer Connection - 70% Discharge</t>
  </si>
  <si>
    <t>50mm Sewer Connection - 75% Discharge</t>
  </si>
  <si>
    <t>50mm Sewer Connection - 85% Discharge</t>
  </si>
  <si>
    <t>50mm Sewer Connection - 90% Discharge</t>
  </si>
  <si>
    <t>50mm Sewer Connection - 95% Discharge</t>
  </si>
  <si>
    <t>50mm Sewer Connection - 100% Discharge</t>
  </si>
  <si>
    <t>65mm Sewer Connection - 10% Discharge</t>
  </si>
  <si>
    <t>65mm Sewer Connection - 50% Discharge</t>
  </si>
  <si>
    <t>65mm Sewer Connection - 70% Discharge</t>
  </si>
  <si>
    <t>65mm Sewer Connection - 75% Discharge</t>
  </si>
  <si>
    <t>65mm Sewer Connection - 80% Discharge</t>
  </si>
  <si>
    <t>65mm Sewer Connection - 85% Discharge</t>
  </si>
  <si>
    <t>65mm Sewer Connection - 90% Discharge</t>
  </si>
  <si>
    <t>65mm Sewer Connection - 95% Discharge</t>
  </si>
  <si>
    <t>65mm Sewer Connection - 100% Discharge</t>
  </si>
  <si>
    <t>80mm Sewer Connection - 10% Discharge</t>
  </si>
  <si>
    <t>80mm Sewer Connection - 50% Discharge</t>
  </si>
  <si>
    <t>80mm Sewer Connection - 70% Discharge</t>
  </si>
  <si>
    <t>80mm Sewer Connection - 75% Discharge</t>
  </si>
  <si>
    <t>80mm Sewer Connection - 80% Discharge</t>
  </si>
  <si>
    <t>80mm Sewer Connection - 85% Discharge</t>
  </si>
  <si>
    <t>80mm Sewer Connection - 90% Discharge</t>
  </si>
  <si>
    <t>80mm Sewer Connection - 95% Discharge</t>
  </si>
  <si>
    <t>80mm Sewer Connection - 100% Discharge</t>
  </si>
  <si>
    <t>100mm Sewer Connection - 75% Discharge</t>
  </si>
  <si>
    <t>100mm Sewer Connection - 90% Discharge</t>
  </si>
  <si>
    <t>200mm Sewer Connection - 100% Discharge</t>
  </si>
  <si>
    <t>Unconnected Sewerage</t>
  </si>
  <si>
    <t>Strata Title Units (per unit)</t>
  </si>
  <si>
    <t>Waste</t>
  </si>
  <si>
    <t xml:space="preserve">Waste Management Charge Rural (s.501) </t>
  </si>
  <si>
    <t>Waste Management Charge Commercial (s.501)</t>
  </si>
  <si>
    <t>Waste Service Availability Charge</t>
  </si>
  <si>
    <t>Residential Landfill Waste 140L Weekly</t>
  </si>
  <si>
    <t>Residential Landfill Waste 240L Weekly</t>
  </si>
  <si>
    <t>Rural Landfill Waste 80L Weekly</t>
  </si>
  <si>
    <t>Rural Landfill Waste 140L Weekly</t>
  </si>
  <si>
    <t>Rural Landfill Waste 240L Weekly</t>
  </si>
  <si>
    <t>Commercial Landfill Waste 240ltr</t>
  </si>
  <si>
    <t>Residential Landfill Waste 80ltr Fortnightly</t>
  </si>
  <si>
    <t>Residential Landfill Waste 140ltr Fortnightly</t>
  </si>
  <si>
    <t>Residential Landfill Waste 240ltr Fortnightly</t>
  </si>
  <si>
    <t>Residential Recycling Waste 240ltr Fortnightly</t>
  </si>
  <si>
    <t>Residential Recycling Waste 360ltr Fortnightly</t>
  </si>
  <si>
    <t>Residential Recycling Waste 240L Fortnightly - Bin Bank</t>
  </si>
  <si>
    <t>Rural Recycling Waste 240ltr Fortnighly</t>
  </si>
  <si>
    <t>Rural Recycling Waste 360ltr Fortnightly</t>
  </si>
  <si>
    <t>Commercial Recycling Waste 240L</t>
  </si>
  <si>
    <t>Commercial Recycling Waste 360L</t>
  </si>
  <si>
    <t>Sewer Charge</t>
  </si>
  <si>
    <t>Water Charge</t>
  </si>
  <si>
    <t>Land Value</t>
  </si>
  <si>
    <t>Base Rate</t>
  </si>
  <si>
    <t>Water Charge (additional meter)</t>
  </si>
  <si>
    <t>Sewer Charge (additional)</t>
  </si>
  <si>
    <t>On Site Sewerage Management</t>
  </si>
  <si>
    <t>Approx Instalment Balances</t>
  </si>
  <si>
    <t>Include Potential Special Rates Variation (SRV)</t>
  </si>
  <si>
    <t>Yes</t>
  </si>
  <si>
    <t>No</t>
  </si>
  <si>
    <t>SRV</t>
  </si>
  <si>
    <t>Rates Subtotal</t>
  </si>
  <si>
    <t>Charges Subtotal</t>
  </si>
  <si>
    <t>Total Rates &amp; Charges</t>
  </si>
  <si>
    <t>Less Pension Rebate if applicable</t>
  </si>
  <si>
    <t xml:space="preserve">Yes </t>
  </si>
  <si>
    <t>Please note this is an approximate rate calculator and does not constitute a formal calculation of your rates.</t>
  </si>
  <si>
    <t>Approximate Annual Rates &amp; Charges Calculator 2023/2024</t>
  </si>
  <si>
    <t>40mm Sewer Connection - 85% Discharge</t>
  </si>
  <si>
    <t xml:space="preserve">Waste Contamination Charge </t>
  </si>
  <si>
    <t>Rural Landfill 140L Weekly - Bin Bank</t>
  </si>
  <si>
    <t>Commercial Landfill Waste 80ltr</t>
  </si>
  <si>
    <t>Commercial Landfill Waste 140ltr</t>
  </si>
  <si>
    <t>Commercial Landfill Waste 660ltr</t>
  </si>
  <si>
    <t>Commercial Recycling Waste 80ltr Weekly</t>
  </si>
  <si>
    <t>Commercial Recycling Waste 140ltr Weekly</t>
  </si>
  <si>
    <t>Commercial Recycling Waste 240ltr Weekly</t>
  </si>
  <si>
    <t>Commercial Recycling Waste 360ltr Weekly</t>
  </si>
  <si>
    <t>Commercial Recycling Waste 660ltr Weekly</t>
  </si>
  <si>
    <t>Residential Recycling Waste 140ltr Fortnightly</t>
  </si>
  <si>
    <t>Rural Recycling Waste 80ltr Fortnighly</t>
  </si>
  <si>
    <t>Rural Recycling Waste 140ltr Fortnighly</t>
  </si>
  <si>
    <t>Commercial Recycling Waste 80L</t>
  </si>
  <si>
    <t>Commercial Recycling Waste 140L</t>
  </si>
  <si>
    <t>Commercial Recycling Waste 660L</t>
  </si>
  <si>
    <t>Residential FOGO 80L</t>
  </si>
  <si>
    <t>Residential FOGO 240L</t>
  </si>
  <si>
    <t>Residential FOGO 140L</t>
  </si>
  <si>
    <t>Rural FOGO 80L</t>
  </si>
  <si>
    <t>Rural FOGO 140L</t>
  </si>
  <si>
    <t>Rural FOGO 240L</t>
  </si>
  <si>
    <t>Waste FOGO</t>
  </si>
  <si>
    <t>Commercial FOGO 80L</t>
  </si>
  <si>
    <t>Commercial FOGO 140L</t>
  </si>
  <si>
    <t>Commercial FOGO 240L</t>
  </si>
  <si>
    <t>Commercial FOGO 140L 2nd weekly service</t>
  </si>
  <si>
    <t>Commercial FOGO 240L 2nd weekly service</t>
  </si>
  <si>
    <t>Your weekly cost for SRV</t>
  </si>
  <si>
    <t>Your daily cost for SRV</t>
  </si>
  <si>
    <t>Your monthly cost for SRV</t>
  </si>
  <si>
    <t>Rates Calculator 2023/2024</t>
  </si>
  <si>
    <t xml:space="preserve">No </t>
  </si>
  <si>
    <t xml:space="preserve">Farmland </t>
  </si>
  <si>
    <t>Potential Special Rates Variation (SRV)</t>
  </si>
  <si>
    <t>No SRV</t>
  </si>
  <si>
    <t>Business</t>
  </si>
  <si>
    <t>Ad Valorem</t>
  </si>
  <si>
    <t xml:space="preserve">Base Rate </t>
  </si>
  <si>
    <t xml:space="preserve">Your weekly cost for SRV </t>
  </si>
  <si>
    <t>Your land value</t>
  </si>
  <si>
    <t>Your rating category</t>
  </si>
  <si>
    <t xml:space="preserve">SRV </t>
  </si>
  <si>
    <t>Total change from Rate peg only</t>
  </si>
  <si>
    <t>Estimated General Fund Rates</t>
  </si>
  <si>
    <t xml:space="preserve">SRV Calculator </t>
  </si>
  <si>
    <t>Special rate variation approved by IPART</t>
  </si>
  <si>
    <t>**SRV is inclusive of 4.9% Rate Peg**</t>
  </si>
  <si>
    <t>Rate Peg 2024/25</t>
  </si>
  <si>
    <t>rate Peg 2023/2024</t>
  </si>
  <si>
    <t>Estimated rates 24/25</t>
  </si>
  <si>
    <t xml:space="preserve">Instructions: 
1.   Type in your land value in the orange box as shown on your rates notice
2.   Select your rating category - Residential, Farmland or business - click on the Yellow box under Your rating category and then click on the small grey drop down arrow to select your category option.
Note: This rates calculator only includes proposed increases for general rates- it does not calculate any water, sewer or waste charges you may have. 
This calculator is based on 2022 land valuations which has been provided by the Valuer General and included on your 2023-24 Rate Notice.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</si>
</sst>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quot;$&quot;#,##0.0000000"/>
    <numFmt numFmtId="165" formatCode="&quot;$&quot;#,##0.00"/>
    <numFmt numFmtId="166" formatCode="&quot;$&quot;#,##0.000000"/>
    <numFmt numFmtId="167" formatCode="0.0%"/>
    <numFmt numFmtId="168" formatCode="_-&quot;$&quot;* #,##0_-;\-&quot;$&quot;* #,##0_-;_-&quot;$&quot;*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name val="Calibri"/>
      <family val="2"/>
      <scheme val="minor"/>
    </font>
    <font>
      <b/>
      <sz val="12"/>
      <color theme="0"/>
      <name val="Calibri"/>
      <family val="2"/>
      <scheme val="minor"/>
    </font>
    <font>
      <b/>
      <sz val="12"/>
      <color theme="1"/>
      <name val="Calibri"/>
      <family val="2"/>
      <scheme val="minor"/>
    </font>
    <font>
      <b/>
      <sz val="12"/>
      <name val="Calibri"/>
      <family val="2"/>
      <scheme val="minor"/>
    </font>
    <font>
      <b/>
      <sz val="14"/>
      <name val="Calibri"/>
      <family val="2"/>
      <scheme val="minor"/>
    </font>
    <font>
      <sz val="12"/>
      <color theme="1"/>
      <name val="Calibri"/>
      <family val="2"/>
      <scheme val="minor"/>
    </font>
    <font>
      <sz val="12"/>
      <color theme="0"/>
      <name val="Calibri"/>
      <family val="2"/>
      <scheme val="minor"/>
    </font>
    <font>
      <b/>
      <sz val="16"/>
      <color theme="1"/>
      <name val="Calibri"/>
      <family val="2"/>
      <scheme val="minor"/>
    </font>
    <font>
      <b/>
      <i/>
      <sz val="13"/>
      <color rgb="FF48535D"/>
      <name val="Lato"/>
      <family val="2"/>
    </font>
    <font>
      <b/>
      <sz val="14"/>
      <color rgb="FF00B050"/>
      <name val="Calibri"/>
      <family val="2"/>
      <scheme val="minor"/>
    </font>
    <font>
      <b/>
      <sz val="16"/>
      <color rgb="FF00B0F0"/>
      <name val="Calibri"/>
      <family val="2"/>
      <scheme val="minor"/>
    </font>
    <font>
      <b/>
      <sz val="11"/>
      <color rgb="FF00B0F0"/>
      <name val="Calibri"/>
      <family val="2"/>
    </font>
    <font>
      <b/>
      <sz val="11"/>
      <color rgb="FF00B0F0"/>
      <name val="Calibri"/>
      <family val="2"/>
      <scheme val="minor"/>
    </font>
    <font>
      <b/>
      <sz val="10"/>
      <color rgb="FF00B0F0"/>
      <name val="Calibri"/>
      <family val="2"/>
      <scheme val="minor"/>
    </font>
    <font>
      <sz val="8"/>
      <name val="Calibri"/>
      <family val="2"/>
      <scheme val="minor"/>
    </font>
    <font>
      <b/>
      <sz val="11"/>
      <color theme="1" tint="0.34998626667073579"/>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9797"/>
        <bgColor indexed="64"/>
      </patternFill>
    </fill>
    <fill>
      <patternFill patternType="solid">
        <fgColor rgb="FFFFB7B7"/>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D1D1"/>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99CCFF"/>
        <bgColor indexed="64"/>
      </patternFill>
    </fill>
    <fill>
      <patternFill patternType="solid">
        <fgColor theme="9" tint="0.59999389629810485"/>
        <bgColor indexed="64"/>
      </patternFill>
    </fill>
    <fill>
      <patternFill patternType="solid">
        <fgColor rgb="FFFFC000"/>
        <bgColor indexed="64"/>
      </patternFill>
    </fill>
  </fills>
  <borders count="8">
    <border>
      <left/>
      <right/>
      <top/>
      <bottom/>
      <diagonal/>
    </border>
    <border>
      <left/>
      <right/>
      <top style="thin">
        <color indexed="64"/>
      </top>
      <bottom/>
      <diagonal/>
    </border>
    <border>
      <left style="medium">
        <color auto="1"/>
      </left>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Border="1"/>
    <xf numFmtId="0" fontId="0" fillId="0" borderId="0" xfId="0" applyFont="1" applyBorder="1" applyAlignment="1">
      <alignment vertical="center"/>
    </xf>
    <xf numFmtId="164" fontId="0" fillId="0" borderId="0" xfId="1" applyNumberFormat="1" applyFont="1" applyBorder="1" applyAlignment="1">
      <alignment vertical="center"/>
    </xf>
    <xf numFmtId="0" fontId="6" fillId="0" borderId="0" xfId="0" applyFont="1" applyBorder="1"/>
    <xf numFmtId="164" fontId="6" fillId="0" borderId="0" xfId="1" applyNumberFormat="1" applyFont="1" applyBorder="1"/>
    <xf numFmtId="0" fontId="3" fillId="0" borderId="0" xfId="0" applyFont="1" applyBorder="1"/>
    <xf numFmtId="165" fontId="6" fillId="0" borderId="0" xfId="1" applyNumberFormat="1" applyFont="1" applyBorder="1"/>
    <xf numFmtId="165" fontId="6" fillId="0" borderId="0" xfId="0" applyNumberFormat="1" applyFont="1" applyBorder="1"/>
    <xf numFmtId="165" fontId="5" fillId="0" borderId="0" xfId="1" applyNumberFormat="1" applyFont="1" applyFill="1" applyBorder="1"/>
    <xf numFmtId="165" fontId="6" fillId="0" borderId="0" xfId="1" applyNumberFormat="1" applyFont="1" applyFill="1" applyBorder="1"/>
    <xf numFmtId="44" fontId="6" fillId="0" borderId="0" xfId="1" applyNumberFormat="1" applyFont="1" applyBorder="1"/>
    <xf numFmtId="0" fontId="5" fillId="0" borderId="0" xfId="0" applyFont="1" applyBorder="1"/>
    <xf numFmtId="0" fontId="7" fillId="0" borderId="0" xfId="0" applyFont="1" applyBorder="1"/>
    <xf numFmtId="0" fontId="8" fillId="0" borderId="0" xfId="0" applyFont="1" applyFill="1" applyBorder="1" applyAlignment="1">
      <alignment vertical="center" wrapText="1"/>
    </xf>
    <xf numFmtId="165" fontId="6" fillId="0" borderId="0" xfId="0" applyNumberFormat="1" applyFont="1" applyFill="1" applyBorder="1" applyAlignment="1">
      <alignment horizontal="center" vertical="center" wrapText="1"/>
    </xf>
    <xf numFmtId="0" fontId="8" fillId="0" borderId="0" xfId="0" applyFont="1" applyFill="1" applyBorder="1" applyAlignment="1">
      <alignment vertical="top" wrapText="1"/>
    </xf>
    <xf numFmtId="8" fontId="6" fillId="0" borderId="0" xfId="0" applyNumberFormat="1" applyFont="1" applyFill="1" applyBorder="1" applyAlignment="1">
      <alignment horizontal="center" vertical="top" wrapText="1"/>
    </xf>
    <xf numFmtId="8" fontId="8" fillId="0" borderId="0" xfId="0" applyNumberFormat="1" applyFont="1" applyFill="1" applyBorder="1" applyAlignment="1">
      <alignment horizontal="center" vertical="center" wrapText="1"/>
    </xf>
    <xf numFmtId="8" fontId="6" fillId="0" borderId="0" xfId="0" applyNumberFormat="1" applyFont="1" applyFill="1" applyBorder="1" applyAlignment="1">
      <alignment horizontal="center" vertical="center"/>
    </xf>
    <xf numFmtId="8" fontId="8" fillId="0" borderId="0" xfId="0" applyNumberFormat="1" applyFont="1" applyFill="1" applyBorder="1" applyAlignment="1">
      <alignment horizontal="center" vertical="top" wrapText="1"/>
    </xf>
    <xf numFmtId="165" fontId="6" fillId="0" borderId="0"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xf>
    <xf numFmtId="8" fontId="6" fillId="0" borderId="0" xfId="0" applyNumberFormat="1" applyFont="1" applyFill="1" applyBorder="1" applyAlignment="1">
      <alignment horizontal="center" vertical="top"/>
    </xf>
    <xf numFmtId="165" fontId="5" fillId="0" borderId="0" xfId="1" applyNumberFormat="1" applyFont="1" applyBorder="1" applyAlignment="1">
      <alignment vertical="center"/>
    </xf>
    <xf numFmtId="0" fontId="0" fillId="0" borderId="0" xfId="0"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3" fillId="9" borderId="0" xfId="0" applyFont="1" applyFill="1" applyBorder="1"/>
    <xf numFmtId="2" fontId="0" fillId="12" borderId="0" xfId="0" applyNumberFormat="1" applyFill="1" applyBorder="1"/>
    <xf numFmtId="165" fontId="0" fillId="7" borderId="0" xfId="1" applyNumberFormat="1" applyFont="1" applyFill="1" applyBorder="1"/>
    <xf numFmtId="165" fontId="0" fillId="11" borderId="0" xfId="0" applyNumberFormat="1" applyFill="1" applyBorder="1"/>
    <xf numFmtId="165" fontId="0" fillId="11" borderId="0" xfId="1" applyNumberFormat="1" applyFont="1" applyFill="1" applyBorder="1"/>
    <xf numFmtId="2" fontId="0" fillId="11" borderId="0" xfId="0" applyNumberFormat="1" applyFill="1" applyBorder="1"/>
    <xf numFmtId="165" fontId="0" fillId="2" borderId="0" xfId="0" applyNumberFormat="1" applyFill="1" applyBorder="1"/>
    <xf numFmtId="14" fontId="0" fillId="2" borderId="0" xfId="0" applyNumberFormat="1" applyFill="1" applyBorder="1"/>
    <xf numFmtId="0" fontId="2" fillId="3" borderId="0" xfId="0" applyFont="1" applyFill="1" applyBorder="1" applyAlignment="1">
      <alignment horizontal="center" vertical="center"/>
    </xf>
    <xf numFmtId="0" fontId="2" fillId="4" borderId="0" xfId="0" applyFont="1" applyFill="1" applyBorder="1" applyAlignment="1">
      <alignment horizontal="center" vertical="center"/>
    </xf>
    <xf numFmtId="0" fontId="0" fillId="5" borderId="0" xfId="0" applyFill="1" applyBorder="1"/>
    <xf numFmtId="0" fontId="0" fillId="8" borderId="0" xfId="1" applyNumberFormat="1" applyFont="1" applyFill="1" applyBorder="1" applyAlignment="1">
      <alignment horizontal="left"/>
    </xf>
    <xf numFmtId="166" fontId="0" fillId="5" borderId="0" xfId="1" applyNumberFormat="1" applyFont="1" applyFill="1" applyBorder="1"/>
    <xf numFmtId="165" fontId="0" fillId="5" borderId="0" xfId="0" applyNumberFormat="1" applyFill="1" applyBorder="1"/>
    <xf numFmtId="165" fontId="0" fillId="0" borderId="0" xfId="0" applyNumberFormat="1" applyBorder="1"/>
    <xf numFmtId="0" fontId="0" fillId="8" borderId="0" xfId="0" applyFill="1" applyBorder="1"/>
    <xf numFmtId="165" fontId="0" fillId="5" borderId="0" xfId="1" applyNumberFormat="1" applyFont="1" applyFill="1" applyBorder="1"/>
    <xf numFmtId="0" fontId="0" fillId="7" borderId="0" xfId="0" applyFill="1" applyBorder="1"/>
    <xf numFmtId="165" fontId="0" fillId="7" borderId="0" xfId="0" applyNumberFormat="1" applyFill="1" applyBorder="1"/>
    <xf numFmtId="165" fontId="3" fillId="11" borderId="0" xfId="1" applyNumberFormat="1" applyFont="1" applyFill="1" applyBorder="1"/>
    <xf numFmtId="165" fontId="3" fillId="2" borderId="0" xfId="0" applyNumberFormat="1" applyFont="1" applyFill="1" applyBorder="1" applyAlignment="1">
      <alignment horizontal="right"/>
    </xf>
    <xf numFmtId="165" fontId="3" fillId="2" borderId="0" xfId="0" applyNumberFormat="1" applyFont="1" applyFill="1" applyBorder="1"/>
    <xf numFmtId="10" fontId="5" fillId="0" borderId="0" xfId="1" applyNumberFormat="1" applyFont="1" applyFill="1" applyBorder="1" applyAlignment="1">
      <alignment horizontal="center" vertical="center" wrapText="1"/>
    </xf>
    <xf numFmtId="165" fontId="0" fillId="0" borderId="0" xfId="0" applyNumberFormat="1" applyFont="1" applyBorder="1" applyAlignment="1">
      <alignment vertical="center"/>
    </xf>
    <xf numFmtId="165" fontId="13" fillId="13" borderId="0" xfId="0" applyNumberFormat="1" applyFont="1" applyFill="1" applyBorder="1" applyAlignment="1">
      <alignment vertical="center" wrapText="1"/>
    </xf>
    <xf numFmtId="0" fontId="11" fillId="13" borderId="0" xfId="0" applyFont="1" applyFill="1" applyBorder="1" applyAlignment="1">
      <alignment vertical="center"/>
    </xf>
    <xf numFmtId="165" fontId="11" fillId="13" borderId="0" xfId="0" applyNumberFormat="1" applyFont="1" applyFill="1" applyBorder="1" applyAlignment="1">
      <alignment vertical="center"/>
    </xf>
    <xf numFmtId="165" fontId="11" fillId="13" borderId="0" xfId="1" applyNumberFormat="1" applyFont="1" applyFill="1" applyBorder="1" applyAlignment="1">
      <alignment vertical="center"/>
    </xf>
    <xf numFmtId="165" fontId="3" fillId="0" borderId="0" xfId="0" applyNumberFormat="1" applyFont="1" applyFill="1" applyBorder="1"/>
    <xf numFmtId="165" fontId="11" fillId="2" borderId="0" xfId="0" applyNumberFormat="1" applyFont="1" applyFill="1" applyBorder="1" applyAlignment="1">
      <alignment vertical="center"/>
    </xf>
    <xf numFmtId="0" fontId="11" fillId="0" borderId="0" xfId="0" applyFont="1" applyBorder="1"/>
    <xf numFmtId="165" fontId="11" fillId="0" borderId="0" xfId="0" applyNumberFormat="1" applyFont="1" applyFill="1" applyBorder="1"/>
    <xf numFmtId="0" fontId="14" fillId="0" borderId="0" xfId="0" applyFont="1" applyBorder="1"/>
    <xf numFmtId="0" fontId="10" fillId="5" borderId="0" xfId="0" applyFont="1" applyFill="1" applyBorder="1" applyAlignment="1">
      <alignment vertical="center"/>
    </xf>
    <xf numFmtId="165" fontId="11" fillId="5" borderId="0" xfId="0" applyNumberFormat="1" applyFont="1" applyFill="1" applyBorder="1" applyAlignment="1">
      <alignment vertical="center"/>
    </xf>
    <xf numFmtId="165" fontId="15" fillId="2" borderId="0" xfId="0" applyNumberFormat="1" applyFont="1" applyFill="1" applyBorder="1" applyAlignment="1">
      <alignment vertical="center"/>
    </xf>
    <xf numFmtId="165" fontId="11" fillId="2" borderId="0" xfId="1" applyNumberFormat="1" applyFont="1" applyFill="1" applyBorder="1" applyAlignment="1">
      <alignment vertical="center"/>
    </xf>
    <xf numFmtId="165" fontId="11" fillId="12" borderId="0" xfId="1" applyNumberFormat="1" applyFont="1" applyFill="1" applyBorder="1" applyAlignment="1">
      <alignment vertical="center"/>
    </xf>
    <xf numFmtId="8" fontId="8" fillId="0" borderId="0" xfId="0" applyNumberFormat="1" applyFont="1" applyFill="1" applyBorder="1" applyAlignment="1">
      <alignment horizontal="center" vertical="center"/>
    </xf>
    <xf numFmtId="0" fontId="0" fillId="0" borderId="0" xfId="0" applyFont="1" applyBorder="1"/>
    <xf numFmtId="165" fontId="0" fillId="0" borderId="0" xfId="1" applyNumberFormat="1" applyFont="1" applyBorder="1"/>
    <xf numFmtId="0" fontId="0" fillId="0" borderId="0" xfId="0" applyFill="1" applyBorder="1"/>
    <xf numFmtId="0" fontId="6" fillId="0" borderId="0" xfId="0" applyFont="1"/>
    <xf numFmtId="0" fontId="0" fillId="0" borderId="1" xfId="0" applyBorder="1"/>
    <xf numFmtId="0" fontId="0" fillId="0" borderId="0" xfId="0" applyBorder="1" applyAlignment="1">
      <alignment horizontal="center" wrapText="1"/>
    </xf>
    <xf numFmtId="0" fontId="2" fillId="14" borderId="0" xfId="0" applyFont="1" applyFill="1" applyBorder="1" applyAlignment="1">
      <alignment horizontal="center" vertical="center" wrapText="1"/>
    </xf>
    <xf numFmtId="0" fontId="0" fillId="14" borderId="0" xfId="0" applyFont="1" applyFill="1" applyBorder="1" applyAlignment="1">
      <alignment vertical="center"/>
    </xf>
    <xf numFmtId="164" fontId="0" fillId="14" borderId="0" xfId="1" applyNumberFormat="1" applyFont="1" applyFill="1" applyBorder="1" applyAlignment="1">
      <alignment vertical="center"/>
    </xf>
    <xf numFmtId="0" fontId="4" fillId="13" borderId="0" xfId="0" applyFont="1" applyFill="1" applyBorder="1"/>
    <xf numFmtId="0" fontId="2" fillId="4" borderId="0" xfId="0" applyFont="1" applyFill="1" applyBorder="1" applyAlignment="1">
      <alignment horizontal="center" vertical="center"/>
    </xf>
    <xf numFmtId="0" fontId="6" fillId="0" borderId="0" xfId="0" applyFont="1" applyBorder="1" applyAlignment="1"/>
    <xf numFmtId="0" fontId="0" fillId="0" borderId="0" xfId="0" applyBorder="1" applyAlignment="1"/>
    <xf numFmtId="165" fontId="18" fillId="2" borderId="0" xfId="0" applyNumberFormat="1" applyFont="1" applyFill="1" applyBorder="1" applyAlignment="1">
      <alignment vertical="center"/>
    </xf>
    <xf numFmtId="0" fontId="0" fillId="14" borderId="0" xfId="0" applyFill="1" applyBorder="1"/>
    <xf numFmtId="0" fontId="2" fillId="14" borderId="0" xfId="0" applyFont="1" applyFill="1" applyBorder="1" applyAlignment="1">
      <alignment horizontal="center" wrapText="1"/>
    </xf>
    <xf numFmtId="165" fontId="4" fillId="13" borderId="0" xfId="0" applyNumberFormat="1" applyFont="1" applyFill="1" applyBorder="1"/>
    <xf numFmtId="165" fontId="19" fillId="2" borderId="0" xfId="1"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21" fillId="0" borderId="0" xfId="0" applyFont="1" applyBorder="1" applyAlignment="1">
      <alignment horizontal="center"/>
    </xf>
    <xf numFmtId="0" fontId="21" fillId="0" borderId="0" xfId="0" applyFont="1" applyBorder="1" applyAlignment="1">
      <alignment horizontal="left"/>
    </xf>
    <xf numFmtId="0" fontId="20" fillId="0" borderId="0" xfId="0" applyFont="1" applyBorder="1" applyAlignment="1">
      <alignment horizontal="left"/>
    </xf>
    <xf numFmtId="0" fontId="9" fillId="0" borderId="0" xfId="0" applyFont="1" applyFill="1" applyBorder="1" applyAlignment="1">
      <alignment vertical="center" wrapText="1"/>
    </xf>
    <xf numFmtId="0" fontId="20" fillId="0" borderId="0" xfId="0" applyFont="1" applyBorder="1" applyAlignment="1"/>
    <xf numFmtId="0" fontId="22" fillId="0" borderId="0" xfId="0" applyFont="1" applyBorder="1" applyAlignment="1"/>
    <xf numFmtId="0" fontId="4" fillId="13" borderId="0" xfId="0" applyFont="1" applyFill="1" applyBorder="1" applyAlignment="1"/>
    <xf numFmtId="10" fontId="5" fillId="0" borderId="0" xfId="1" applyNumberFormat="1" applyFont="1" applyFill="1" applyBorder="1" applyAlignment="1">
      <alignment vertical="center" wrapText="1"/>
    </xf>
    <xf numFmtId="164" fontId="22" fillId="0" borderId="0" xfId="1" applyNumberFormat="1" applyFont="1" applyBorder="1" applyAlignment="1"/>
    <xf numFmtId="165" fontId="22" fillId="0" borderId="0" xfId="1" applyNumberFormat="1" applyFont="1" applyBorder="1" applyAlignment="1"/>
    <xf numFmtId="0" fontId="0" fillId="0" borderId="0" xfId="0" applyAlignment="1"/>
    <xf numFmtId="9" fontId="0" fillId="0" borderId="0" xfId="0" applyNumberFormat="1" applyBorder="1"/>
    <xf numFmtId="9" fontId="0" fillId="0" borderId="0" xfId="0" applyNumberFormat="1"/>
    <xf numFmtId="0" fontId="0" fillId="0" borderId="0" xfId="0" applyAlignment="1">
      <alignment horizontal="left"/>
    </xf>
    <xf numFmtId="165" fontId="16" fillId="18" borderId="2" xfId="0" applyNumberFormat="1" applyFont="1" applyFill="1" applyBorder="1" applyAlignment="1">
      <alignment horizontal="center" vertical="center" wrapText="1"/>
    </xf>
    <xf numFmtId="49" fontId="0" fillId="0" borderId="0" xfId="0" applyNumberFormat="1" applyAlignment="1">
      <alignment vertical="top" wrapText="1"/>
    </xf>
    <xf numFmtId="0" fontId="0" fillId="0" borderId="3" xfId="0" applyBorder="1"/>
    <xf numFmtId="0" fontId="0" fillId="0" borderId="4" xfId="0" applyBorder="1"/>
    <xf numFmtId="0" fontId="24" fillId="0" borderId="5" xfId="0" applyFont="1" applyBorder="1"/>
    <xf numFmtId="0" fontId="0" fillId="0" borderId="6" xfId="0" applyBorder="1"/>
    <xf numFmtId="0" fontId="0" fillId="0" borderId="7" xfId="0" applyBorder="1"/>
    <xf numFmtId="167" fontId="11" fillId="17" borderId="0" xfId="2" applyNumberFormat="1" applyFont="1" applyFill="1" applyBorder="1" applyAlignment="1">
      <alignment horizontal="center" vertical="center"/>
    </xf>
    <xf numFmtId="0" fontId="16" fillId="16" borderId="7" xfId="0" applyFont="1" applyFill="1" applyBorder="1" applyAlignment="1">
      <alignment horizontal="center" vertical="center" wrapText="1"/>
    </xf>
    <xf numFmtId="0" fontId="16" fillId="16" borderId="0" xfId="0" applyFont="1" applyFill="1" applyAlignment="1">
      <alignment horizontal="center" vertical="center" wrapText="1"/>
    </xf>
    <xf numFmtId="0" fontId="16" fillId="0" borderId="7" xfId="0" applyFont="1" applyBorder="1" applyAlignment="1">
      <alignment horizontal="center" vertical="center" wrapText="1"/>
    </xf>
    <xf numFmtId="165" fontId="4" fillId="20" borderId="0" xfId="0" applyNumberFormat="1" applyFont="1" applyFill="1"/>
    <xf numFmtId="9" fontId="3" fillId="16" borderId="0" xfId="0" applyNumberFormat="1" applyFont="1" applyFill="1" applyAlignment="1">
      <alignment horizontal="center" wrapText="1"/>
    </xf>
    <xf numFmtId="0" fontId="3" fillId="16" borderId="0" xfId="0" applyFont="1" applyFill="1" applyAlignment="1">
      <alignment horizontal="center" wrapText="1"/>
    </xf>
    <xf numFmtId="0" fontId="4" fillId="19" borderId="0" xfId="0" applyFont="1" applyFill="1" applyAlignment="1">
      <alignment horizontal="center" vertical="center" wrapText="1"/>
    </xf>
    <xf numFmtId="44" fontId="11" fillId="0" borderId="0" xfId="1" applyFont="1" applyFill="1" applyBorder="1" applyAlignment="1">
      <alignment vertical="center" wrapText="1"/>
    </xf>
    <xf numFmtId="168" fontId="11" fillId="21" borderId="0" xfId="1" applyNumberFormat="1" applyFont="1" applyFill="1" applyBorder="1" applyAlignment="1">
      <alignment vertical="center"/>
    </xf>
    <xf numFmtId="44" fontId="4" fillId="17" borderId="7" xfId="1" applyFont="1" applyFill="1" applyBorder="1" applyAlignment="1">
      <alignment horizontal="center" vertical="center"/>
    </xf>
    <xf numFmtId="0" fontId="16" fillId="16" borderId="0" xfId="0" applyFont="1" applyFill="1" applyAlignment="1">
      <alignment horizontal="left" vertical="center"/>
    </xf>
    <xf numFmtId="0" fontId="24" fillId="0" borderId="0" xfId="0" applyFont="1" applyBorder="1"/>
    <xf numFmtId="0" fontId="4" fillId="16" borderId="7" xfId="0" applyFont="1" applyFill="1" applyBorder="1" applyAlignment="1">
      <alignment horizontal="center" vertical="center" wrapText="1"/>
    </xf>
    <xf numFmtId="0" fontId="17" fillId="0" borderId="0" xfId="0" applyFont="1" applyAlignment="1">
      <alignment horizontal="center"/>
    </xf>
    <xf numFmtId="0" fontId="2" fillId="4" borderId="0" xfId="0" applyFont="1" applyFill="1" applyBorder="1" applyAlignment="1">
      <alignment horizontal="center" vertical="center"/>
    </xf>
    <xf numFmtId="0" fontId="2" fillId="6" borderId="0" xfId="0" applyFont="1" applyFill="1" applyBorder="1" applyAlignment="1">
      <alignment horizontal="center" vertical="center"/>
    </xf>
    <xf numFmtId="0" fontId="11" fillId="5" borderId="0" xfId="0" applyFont="1" applyFill="1" applyBorder="1" applyAlignment="1">
      <alignment horizontal="right" vertical="center"/>
    </xf>
    <xf numFmtId="165" fontId="2" fillId="10" borderId="0" xfId="0" applyNumberFormat="1" applyFont="1" applyFill="1" applyBorder="1" applyAlignment="1">
      <alignment horizontal="center" vertical="center" wrapText="1"/>
    </xf>
    <xf numFmtId="165" fontId="11" fillId="2" borderId="0" xfId="0" applyNumberFormat="1" applyFont="1" applyFill="1" applyBorder="1" applyAlignment="1">
      <alignment horizontal="right" vertical="center"/>
    </xf>
    <xf numFmtId="165" fontId="3" fillId="5" borderId="0" xfId="0" applyNumberFormat="1" applyFont="1" applyFill="1" applyBorder="1" applyAlignment="1">
      <alignment horizontal="center" vertical="center"/>
    </xf>
    <xf numFmtId="0" fontId="0" fillId="0" borderId="0" xfId="0" applyFont="1" applyBorder="1" applyAlignment="1">
      <alignment horizontal="center" vertical="center"/>
    </xf>
    <xf numFmtId="165" fontId="4" fillId="13" borderId="0" xfId="1" applyNumberFormat="1" applyFont="1" applyFill="1" applyBorder="1" applyAlignment="1">
      <alignment horizontal="right" vertical="center"/>
    </xf>
    <xf numFmtId="0" fontId="12" fillId="2" borderId="0" xfId="0" applyFont="1" applyFill="1" applyBorder="1" applyAlignment="1">
      <alignment horizontal="right" vertical="center"/>
    </xf>
    <xf numFmtId="0" fontId="10" fillId="2" borderId="0" xfId="0" applyFont="1" applyFill="1" applyBorder="1" applyAlignment="1">
      <alignment horizontal="right" vertical="center"/>
    </xf>
    <xf numFmtId="0" fontId="12" fillId="2" borderId="0" xfId="0" applyFont="1" applyFill="1" applyBorder="1" applyAlignment="1">
      <alignment horizontal="left" vertical="center"/>
    </xf>
    <xf numFmtId="0" fontId="16" fillId="2" borderId="0" xfId="0" applyFont="1" applyFill="1" applyBorder="1" applyAlignment="1">
      <alignment horizontal="center" vertical="center"/>
    </xf>
    <xf numFmtId="0" fontId="0" fillId="0" borderId="0" xfId="0" applyAlignment="1"/>
    <xf numFmtId="0" fontId="0" fillId="0" borderId="0" xfId="0" applyBorder="1" applyAlignment="1">
      <alignment vertical="top"/>
    </xf>
    <xf numFmtId="0" fontId="0" fillId="0" borderId="0" xfId="0" applyAlignment="1">
      <alignment vertical="top"/>
    </xf>
    <xf numFmtId="0" fontId="16" fillId="15" borderId="0" xfId="0" applyFont="1" applyFill="1" applyBorder="1" applyAlignment="1">
      <alignment horizontal="center" vertical="center" wrapText="1"/>
    </xf>
    <xf numFmtId="49" fontId="0" fillId="0" borderId="0" xfId="0" applyNumberForma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00"/>
      <color rgb="FF99CCFF"/>
      <color rgb="FFFFB7B7"/>
      <color rgb="FFFFD1D1"/>
      <color rgb="FFFF9797"/>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133350</xdr:colOff>
      <xdr:row>1</xdr:row>
      <xdr:rowOff>1710</xdr:rowOff>
    </xdr:to>
    <xdr:pic>
      <xdr:nvPicPr>
        <xdr:cNvPr id="3" name="Picture 2">
          <a:extLst>
            <a:ext uri="{FF2B5EF4-FFF2-40B4-BE49-F238E27FC236}">
              <a16:creationId xmlns:a16="http://schemas.microsoft.com/office/drawing/2014/main" id="{5D66D968-84D3-4314-98F4-68F628D5B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000" cy="1960050"/>
        </a:xfrm>
        <a:prstGeom prst="rect">
          <a:avLst/>
        </a:prstGeom>
      </xdr:spPr>
    </xdr:pic>
    <xdr:clientData/>
  </xdr:twoCellAnchor>
  <xdr:twoCellAnchor editAs="oneCell">
    <xdr:from>
      <xdr:col>3</xdr:col>
      <xdr:colOff>228601</xdr:colOff>
      <xdr:row>11</xdr:row>
      <xdr:rowOff>47625</xdr:rowOff>
    </xdr:from>
    <xdr:to>
      <xdr:col>9</xdr:col>
      <xdr:colOff>41766</xdr:colOff>
      <xdr:row>11</xdr:row>
      <xdr:rowOff>2819400</xdr:rowOff>
    </xdr:to>
    <xdr:pic>
      <xdr:nvPicPr>
        <xdr:cNvPr id="5" name="Picture 4">
          <a:extLst>
            <a:ext uri="{FF2B5EF4-FFF2-40B4-BE49-F238E27FC236}">
              <a16:creationId xmlns:a16="http://schemas.microsoft.com/office/drawing/2014/main" id="{32E94D1D-E94F-4B92-A3C5-FF92B9CF2D8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5339"/>
        <a:stretch/>
      </xdr:blipFill>
      <xdr:spPr>
        <a:xfrm>
          <a:off x="4972051" y="6905625"/>
          <a:ext cx="4680440" cy="2771775"/>
        </a:xfrm>
        <a:prstGeom prst="rect">
          <a:avLst/>
        </a:prstGeom>
        <a:ln>
          <a:solidFill>
            <a:schemeClr val="bg1">
              <a:lumMod val="9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22</xdr:col>
      <xdr:colOff>554399</xdr:colOff>
      <xdr:row>13</xdr:row>
      <xdr:rowOff>124161</xdr:rowOff>
    </xdr:to>
    <xdr:pic>
      <xdr:nvPicPr>
        <xdr:cNvPr id="2" name="Picture 1">
          <a:extLst>
            <a:ext uri="{FF2B5EF4-FFF2-40B4-BE49-F238E27FC236}">
              <a16:creationId xmlns:a16="http://schemas.microsoft.com/office/drawing/2014/main" id="{FF91DAAC-4BED-F408-17A3-852F025C4D9B}"/>
            </a:ext>
          </a:extLst>
        </xdr:cNvPr>
        <xdr:cNvPicPr>
          <a:picLocks noChangeAspect="1"/>
        </xdr:cNvPicPr>
      </xdr:nvPicPr>
      <xdr:blipFill>
        <a:blip xmlns:r="http://schemas.openxmlformats.org/officeDocument/2006/relationships" r:embed="rId1"/>
        <a:stretch>
          <a:fillRect/>
        </a:stretch>
      </xdr:blipFill>
      <xdr:spPr>
        <a:xfrm>
          <a:off x="0" y="190500"/>
          <a:ext cx="13965599" cy="2410161"/>
        </a:xfrm>
        <a:prstGeom prst="rect">
          <a:avLst/>
        </a:prstGeom>
      </xdr:spPr>
    </xdr:pic>
    <xdr:clientData/>
  </xdr:twoCellAnchor>
  <xdr:twoCellAnchor editAs="oneCell">
    <xdr:from>
      <xdr:col>0</xdr:col>
      <xdr:colOff>0</xdr:colOff>
      <xdr:row>14</xdr:row>
      <xdr:rowOff>0</xdr:rowOff>
    </xdr:from>
    <xdr:to>
      <xdr:col>23</xdr:col>
      <xdr:colOff>11483</xdr:colOff>
      <xdr:row>26</xdr:row>
      <xdr:rowOff>19372</xdr:rowOff>
    </xdr:to>
    <xdr:pic>
      <xdr:nvPicPr>
        <xdr:cNvPr id="3" name="Picture 2">
          <a:extLst>
            <a:ext uri="{FF2B5EF4-FFF2-40B4-BE49-F238E27FC236}">
              <a16:creationId xmlns:a16="http://schemas.microsoft.com/office/drawing/2014/main" id="{33C9A59A-D54D-51F4-335C-D3E7EEEAA46B}"/>
            </a:ext>
          </a:extLst>
        </xdr:cNvPr>
        <xdr:cNvPicPr>
          <a:picLocks noChangeAspect="1"/>
        </xdr:cNvPicPr>
      </xdr:nvPicPr>
      <xdr:blipFill>
        <a:blip xmlns:r="http://schemas.openxmlformats.org/officeDocument/2006/relationships" r:embed="rId2"/>
        <a:stretch>
          <a:fillRect/>
        </a:stretch>
      </xdr:blipFill>
      <xdr:spPr>
        <a:xfrm>
          <a:off x="0" y="2667000"/>
          <a:ext cx="14032283" cy="2305372"/>
        </a:xfrm>
        <a:prstGeom prst="rect">
          <a:avLst/>
        </a:prstGeom>
      </xdr:spPr>
    </xdr:pic>
    <xdr:clientData/>
  </xdr:twoCellAnchor>
  <xdr:twoCellAnchor editAs="oneCell">
    <xdr:from>
      <xdr:col>0</xdr:col>
      <xdr:colOff>0</xdr:colOff>
      <xdr:row>27</xdr:row>
      <xdr:rowOff>0</xdr:rowOff>
    </xdr:from>
    <xdr:to>
      <xdr:col>22</xdr:col>
      <xdr:colOff>535346</xdr:colOff>
      <xdr:row>39</xdr:row>
      <xdr:rowOff>57477</xdr:rowOff>
    </xdr:to>
    <xdr:pic>
      <xdr:nvPicPr>
        <xdr:cNvPr id="4" name="Picture 3">
          <a:extLst>
            <a:ext uri="{FF2B5EF4-FFF2-40B4-BE49-F238E27FC236}">
              <a16:creationId xmlns:a16="http://schemas.microsoft.com/office/drawing/2014/main" id="{C3A88D59-F23E-2F99-7F19-5928788FE8F8}"/>
            </a:ext>
          </a:extLst>
        </xdr:cNvPr>
        <xdr:cNvPicPr>
          <a:picLocks noChangeAspect="1"/>
        </xdr:cNvPicPr>
      </xdr:nvPicPr>
      <xdr:blipFill>
        <a:blip xmlns:r="http://schemas.openxmlformats.org/officeDocument/2006/relationships" r:embed="rId3"/>
        <a:stretch>
          <a:fillRect/>
        </a:stretch>
      </xdr:blipFill>
      <xdr:spPr>
        <a:xfrm>
          <a:off x="0" y="5143500"/>
          <a:ext cx="13946546" cy="23434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BS\AA%20Financial%20Management\Revenue%20Services\Rates\SRV%20-%20Standard%20Rate%20Variation\FY%2024%20Rate%20increase%20mode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 Rate Peg 23-24"/>
      <sheetName val="25% SRV 23-24"/>
      <sheetName val="30% SRV 23-24 "/>
      <sheetName val="35% SRV 23-24 "/>
      <sheetName val="40% SRV 23-24"/>
      <sheetName val="45% SRV 23-24 "/>
      <sheetName val="50% SRV 23-24"/>
      <sheetName val="60% SRV 23-24 "/>
      <sheetName val="98% SRV 23-24 "/>
      <sheetName val="100% SRV 23-24 "/>
      <sheetName val="120% SRV 23-24"/>
    </sheetNames>
    <sheetDataSet>
      <sheetData sheetId="0"/>
      <sheetData sheetId="1"/>
      <sheetData sheetId="2"/>
      <sheetData sheetId="3"/>
      <sheetData sheetId="4"/>
      <sheetData sheetId="5"/>
      <sheetData sheetId="6"/>
      <sheetData sheetId="7"/>
      <sheetData sheetId="8">
        <row r="31">
          <cell r="I31">
            <v>6.4834032370562154E-3</v>
          </cell>
        </row>
        <row r="32">
          <cell r="I32">
            <v>6.4834035136019704E-3</v>
          </cell>
        </row>
        <row r="33">
          <cell r="I33">
            <v>1.3614749845462477E-2</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8011B-C40F-4283-8121-08F901741F5C}">
  <dimension ref="A1:N161"/>
  <sheetViews>
    <sheetView topLeftCell="A4" workbookViewId="0">
      <selection activeCell="C34" sqref="C34"/>
    </sheetView>
  </sheetViews>
  <sheetFormatPr defaultColWidth="9.109375" defaultRowHeight="14.4" x14ac:dyDescent="0.3"/>
  <cols>
    <col min="1" max="1" width="10.44140625" style="1" customWidth="1"/>
    <col min="2" max="2" width="30.44140625" style="1" bestFit="1" customWidth="1"/>
    <col min="3" max="3" width="43.109375" style="1" bestFit="1" customWidth="1"/>
    <col min="4" max="4" width="15.44140625" style="1" bestFit="1" customWidth="1"/>
    <col min="5" max="5" width="12.5546875" style="1" bestFit="1" customWidth="1"/>
    <col min="6" max="6" width="16.6640625" style="1" customWidth="1"/>
    <col min="7" max="7" width="15.109375" style="1" hidden="1" customWidth="1"/>
    <col min="8" max="8" width="4" style="1" hidden="1" customWidth="1"/>
    <col min="9" max="9" width="14" style="1" hidden="1" customWidth="1"/>
    <col min="10" max="10" width="50.109375" style="4" hidden="1" customWidth="1"/>
    <col min="11" max="11" width="11.109375" style="4" hidden="1" customWidth="1"/>
    <col min="12" max="12" width="9.109375" style="1" hidden="1" customWidth="1"/>
    <col min="13" max="16" width="0" style="1" hidden="1" customWidth="1"/>
    <col min="17" max="16384" width="9.109375" style="1"/>
  </cols>
  <sheetData>
    <row r="1" spans="1:12" ht="34.5" customHeight="1" x14ac:dyDescent="0.3">
      <c r="A1" s="136" t="s">
        <v>167</v>
      </c>
      <c r="B1" s="136"/>
      <c r="C1" s="136"/>
      <c r="D1" s="136"/>
      <c r="E1" s="136"/>
      <c r="F1" s="136"/>
      <c r="H1" s="131"/>
      <c r="I1" s="131"/>
      <c r="J1" s="27" t="s">
        <v>0</v>
      </c>
      <c r="K1" s="51">
        <v>0.35</v>
      </c>
    </row>
    <row r="2" spans="1:12" s="2" customFormat="1" ht="25.5" customHeight="1" x14ac:dyDescent="0.3">
      <c r="A2" s="37" t="s">
        <v>1</v>
      </c>
      <c r="B2" s="38" t="s">
        <v>2</v>
      </c>
      <c r="C2" s="38" t="s">
        <v>3</v>
      </c>
      <c r="D2" s="38" t="s">
        <v>4</v>
      </c>
      <c r="E2" s="38" t="s">
        <v>5</v>
      </c>
      <c r="F2" s="38" t="s">
        <v>6</v>
      </c>
      <c r="J2" s="2" t="s">
        <v>7</v>
      </c>
      <c r="K2" s="3">
        <v>3.2520000000000001E-3</v>
      </c>
      <c r="L2" s="52">
        <f>+K2*D3*K1</f>
        <v>11382</v>
      </c>
    </row>
    <row r="3" spans="1:12" ht="23.25" customHeight="1" x14ac:dyDescent="0.3">
      <c r="A3" s="125" t="s">
        <v>0</v>
      </c>
      <c r="B3" s="39" t="s">
        <v>151</v>
      </c>
      <c r="C3" s="40" t="s">
        <v>10</v>
      </c>
      <c r="D3" s="66">
        <v>10000000</v>
      </c>
      <c r="E3" s="41">
        <f>VLOOKUP(C3,rates,2,FALSE)</f>
        <v>6.829E-3</v>
      </c>
      <c r="F3" s="42">
        <f>SUM(E3*D3)</f>
        <v>68290</v>
      </c>
      <c r="I3" s="43"/>
      <c r="J3" s="4" t="s">
        <v>8</v>
      </c>
      <c r="K3" s="3">
        <v>3.2520000000000001E-3</v>
      </c>
      <c r="L3" s="1">
        <f>+E4*K1</f>
        <v>187.6</v>
      </c>
    </row>
    <row r="4" spans="1:12" s="6" customFormat="1" x14ac:dyDescent="0.3">
      <c r="A4" s="125"/>
      <c r="B4" s="39" t="s">
        <v>152</v>
      </c>
      <c r="C4" s="44" t="s">
        <v>9</v>
      </c>
      <c r="D4" s="30">
        <v>1</v>
      </c>
      <c r="E4" s="45">
        <f>VLOOKUP(C4,rates,2,FALSE)</f>
        <v>536</v>
      </c>
      <c r="F4" s="42">
        <f t="shared" ref="F4:F15" si="0">SUM(E4*D4)</f>
        <v>536</v>
      </c>
      <c r="I4" s="57"/>
      <c r="J4" s="4" t="s">
        <v>10</v>
      </c>
      <c r="K4" s="5">
        <v>6.829E-3</v>
      </c>
    </row>
    <row r="5" spans="1:12" s="59" customFormat="1" ht="21.75" customHeight="1" x14ac:dyDescent="0.3">
      <c r="A5" s="133" t="s">
        <v>161</v>
      </c>
      <c r="B5" s="134"/>
      <c r="C5" s="134"/>
      <c r="D5" s="134"/>
      <c r="E5" s="134"/>
      <c r="F5" s="58">
        <f>SUM(F3:F4)</f>
        <v>68826</v>
      </c>
      <c r="I5" s="60"/>
      <c r="J5" s="4" t="s">
        <v>13</v>
      </c>
      <c r="K5" s="5">
        <v>6.829E-3</v>
      </c>
    </row>
    <row r="6" spans="1:12" x14ac:dyDescent="0.3">
      <c r="A6" s="126" t="s">
        <v>11</v>
      </c>
      <c r="B6" s="46" t="s">
        <v>150</v>
      </c>
      <c r="C6" s="29" t="s">
        <v>48</v>
      </c>
      <c r="D6" s="30">
        <v>0</v>
      </c>
      <c r="E6" s="31">
        <f t="shared" ref="E6:E15" si="1">VLOOKUP(C6,rates,2,FALSE)</f>
        <v>260</v>
      </c>
      <c r="F6" s="47">
        <f t="shared" si="0"/>
        <v>0</v>
      </c>
      <c r="I6" s="43"/>
      <c r="J6" s="4" t="s">
        <v>9</v>
      </c>
      <c r="K6" s="7">
        <v>536</v>
      </c>
    </row>
    <row r="7" spans="1:12" x14ac:dyDescent="0.3">
      <c r="A7" s="126"/>
      <c r="B7" s="46" t="s">
        <v>153</v>
      </c>
      <c r="C7" s="29" t="s">
        <v>12</v>
      </c>
      <c r="D7" s="30">
        <v>0</v>
      </c>
      <c r="E7" s="31">
        <f t="shared" si="1"/>
        <v>260</v>
      </c>
      <c r="F7" s="47">
        <f t="shared" ref="F7" si="2">SUM(E7*D7)</f>
        <v>0</v>
      </c>
      <c r="J7" s="4" t="s">
        <v>17</v>
      </c>
      <c r="K7" s="7">
        <v>536</v>
      </c>
    </row>
    <row r="8" spans="1:12" x14ac:dyDescent="0.3">
      <c r="A8" s="126"/>
      <c r="B8" s="46" t="s">
        <v>149</v>
      </c>
      <c r="C8" s="29" t="s">
        <v>67</v>
      </c>
      <c r="D8" s="30">
        <v>0</v>
      </c>
      <c r="E8" s="31">
        <f t="shared" si="1"/>
        <v>659</v>
      </c>
      <c r="F8" s="47">
        <f t="shared" si="0"/>
        <v>0</v>
      </c>
      <c r="J8" s="4" t="s">
        <v>20</v>
      </c>
      <c r="K8" s="7">
        <v>536</v>
      </c>
    </row>
    <row r="9" spans="1:12" x14ac:dyDescent="0.3">
      <c r="A9" s="126"/>
      <c r="B9" s="46" t="s">
        <v>154</v>
      </c>
      <c r="C9" s="29" t="s">
        <v>14</v>
      </c>
      <c r="D9" s="30">
        <v>0</v>
      </c>
      <c r="E9" s="31">
        <f t="shared" si="1"/>
        <v>1318</v>
      </c>
      <c r="F9" s="47">
        <f t="shared" ref="F9:F10" si="3">SUM(E9*D9)</f>
        <v>0</v>
      </c>
      <c r="J9" s="4" t="s">
        <v>23</v>
      </c>
      <c r="K9" s="7">
        <v>536</v>
      </c>
    </row>
    <row r="10" spans="1:12" x14ac:dyDescent="0.3">
      <c r="A10" s="126"/>
      <c r="B10" s="46" t="s">
        <v>155</v>
      </c>
      <c r="C10" s="29" t="s">
        <v>62</v>
      </c>
      <c r="D10" s="30">
        <v>0</v>
      </c>
      <c r="E10" s="31">
        <f t="shared" si="1"/>
        <v>39</v>
      </c>
      <c r="F10" s="47">
        <f t="shared" si="3"/>
        <v>0</v>
      </c>
      <c r="J10" s="4" t="s">
        <v>15</v>
      </c>
      <c r="K10" s="8"/>
    </row>
    <row r="11" spans="1:12" x14ac:dyDescent="0.3">
      <c r="A11" s="126"/>
      <c r="B11" s="46" t="s">
        <v>15</v>
      </c>
      <c r="C11" s="29" t="s">
        <v>16</v>
      </c>
      <c r="D11" s="30">
        <v>0</v>
      </c>
      <c r="E11" s="31">
        <f t="shared" si="1"/>
        <v>25</v>
      </c>
      <c r="F11" s="47">
        <f t="shared" si="0"/>
        <v>0</v>
      </c>
      <c r="H11" s="1" t="s">
        <v>158</v>
      </c>
      <c r="J11" s="4" t="s">
        <v>16</v>
      </c>
      <c r="K11" s="7">
        <v>25</v>
      </c>
    </row>
    <row r="12" spans="1:12" x14ac:dyDescent="0.3">
      <c r="A12" s="126"/>
      <c r="B12" s="46" t="s">
        <v>18</v>
      </c>
      <c r="C12" s="29" t="s">
        <v>19</v>
      </c>
      <c r="D12" s="30">
        <v>0</v>
      </c>
      <c r="E12" s="31">
        <f t="shared" si="1"/>
        <v>297</v>
      </c>
      <c r="F12" s="47">
        <f t="shared" si="0"/>
        <v>0</v>
      </c>
      <c r="H12" s="1" t="s">
        <v>159</v>
      </c>
      <c r="J12" s="4" t="s">
        <v>26</v>
      </c>
      <c r="K12" s="7">
        <v>12.5</v>
      </c>
    </row>
    <row r="13" spans="1:12" x14ac:dyDescent="0.3">
      <c r="A13" s="126"/>
      <c r="B13" s="46" t="s">
        <v>21</v>
      </c>
      <c r="C13" s="29" t="s">
        <v>22</v>
      </c>
      <c r="D13" s="30">
        <v>0</v>
      </c>
      <c r="E13" s="31">
        <f t="shared" si="1"/>
        <v>139</v>
      </c>
      <c r="F13" s="47">
        <f t="shared" si="0"/>
        <v>0</v>
      </c>
      <c r="J13" s="4" t="s">
        <v>28</v>
      </c>
      <c r="K13" s="7">
        <v>5</v>
      </c>
    </row>
    <row r="14" spans="1:12" x14ac:dyDescent="0.3">
      <c r="A14" s="126"/>
      <c r="B14" s="46" t="s">
        <v>24</v>
      </c>
      <c r="C14" s="29" t="s">
        <v>183</v>
      </c>
      <c r="D14" s="30">
        <v>0</v>
      </c>
      <c r="E14" s="31">
        <f t="shared" si="1"/>
        <v>80</v>
      </c>
      <c r="F14" s="47">
        <f t="shared" si="0"/>
        <v>0</v>
      </c>
      <c r="J14" s="68" t="s">
        <v>30</v>
      </c>
      <c r="K14" s="69">
        <v>25</v>
      </c>
    </row>
    <row r="15" spans="1:12" x14ac:dyDescent="0.3">
      <c r="A15" s="126"/>
      <c r="B15" s="46" t="s">
        <v>191</v>
      </c>
      <c r="C15" s="29" t="s">
        <v>185</v>
      </c>
      <c r="D15" s="30">
        <v>0</v>
      </c>
      <c r="E15" s="31">
        <f t="shared" si="1"/>
        <v>97</v>
      </c>
      <c r="F15" s="47">
        <f t="shared" si="0"/>
        <v>0</v>
      </c>
      <c r="J15" s="68" t="s">
        <v>32</v>
      </c>
      <c r="K15" s="69">
        <v>100</v>
      </c>
    </row>
    <row r="16" spans="1:12" s="61" customFormat="1" ht="24.75" customHeight="1" x14ac:dyDescent="0.3">
      <c r="A16" s="133" t="s">
        <v>162</v>
      </c>
      <c r="B16" s="133"/>
      <c r="C16" s="133"/>
      <c r="D16" s="133"/>
      <c r="E16" s="133"/>
      <c r="F16" s="58">
        <f>SUM(F6:F15)</f>
        <v>0</v>
      </c>
      <c r="J16" s="4" t="s">
        <v>33</v>
      </c>
      <c r="K16" s="7">
        <v>200</v>
      </c>
    </row>
    <row r="17" spans="1:11" s="61" customFormat="1" ht="26.25" customHeight="1" x14ac:dyDescent="0.3">
      <c r="A17" s="62"/>
      <c r="B17" s="127" t="s">
        <v>163</v>
      </c>
      <c r="C17" s="127"/>
      <c r="D17" s="127"/>
      <c r="E17" s="127"/>
      <c r="F17" s="63">
        <f>SUM(F5:F15)</f>
        <v>68826</v>
      </c>
      <c r="J17" s="28" t="s">
        <v>35</v>
      </c>
      <c r="K17" s="25"/>
    </row>
    <row r="18" spans="1:11" s="61" customFormat="1" ht="12.75" customHeight="1" x14ac:dyDescent="0.3">
      <c r="A18" s="135"/>
      <c r="B18" s="135"/>
      <c r="C18" s="135"/>
      <c r="D18" s="135"/>
      <c r="E18" s="135"/>
      <c r="F18" s="135"/>
      <c r="J18" s="4" t="s">
        <v>12</v>
      </c>
      <c r="K18" s="9">
        <v>260</v>
      </c>
    </row>
    <row r="19" spans="1:11" x14ac:dyDescent="0.3">
      <c r="A19" s="128" t="s">
        <v>164</v>
      </c>
      <c r="B19" s="32" t="s">
        <v>27</v>
      </c>
      <c r="C19" s="33">
        <v>-250</v>
      </c>
      <c r="D19" s="34">
        <v>1</v>
      </c>
      <c r="E19" s="33">
        <v>0</v>
      </c>
      <c r="F19" s="33">
        <f>SUM(E19)</f>
        <v>0</v>
      </c>
      <c r="H19" s="1" t="s">
        <v>165</v>
      </c>
      <c r="J19" s="4" t="s">
        <v>40</v>
      </c>
      <c r="K19" s="9">
        <v>406</v>
      </c>
    </row>
    <row r="20" spans="1:11" x14ac:dyDescent="0.3">
      <c r="A20" s="128"/>
      <c r="B20" s="32" t="s">
        <v>29</v>
      </c>
      <c r="C20" s="33">
        <v>-87.5</v>
      </c>
      <c r="D20" s="34">
        <v>0</v>
      </c>
      <c r="E20" s="33">
        <f t="shared" ref="E20:E21" si="4">SUM(C20*D20)</f>
        <v>0</v>
      </c>
      <c r="F20" s="33">
        <f t="shared" ref="F20:F21" si="5">SUM(E20)</f>
        <v>0</v>
      </c>
      <c r="H20" s="1" t="s">
        <v>159</v>
      </c>
      <c r="J20" s="4" t="s">
        <v>41</v>
      </c>
      <c r="K20" s="9">
        <v>666</v>
      </c>
    </row>
    <row r="21" spans="1:11" x14ac:dyDescent="0.3">
      <c r="A21" s="128"/>
      <c r="B21" s="32" t="s">
        <v>31</v>
      </c>
      <c r="C21" s="33">
        <v>-87.5</v>
      </c>
      <c r="D21" s="34">
        <v>0</v>
      </c>
      <c r="E21" s="33">
        <f t="shared" si="4"/>
        <v>0</v>
      </c>
      <c r="F21" s="33">
        <f t="shared" si="5"/>
        <v>0</v>
      </c>
      <c r="J21" s="4" t="s">
        <v>42</v>
      </c>
      <c r="K21" s="10">
        <v>1040</v>
      </c>
    </row>
    <row r="22" spans="1:11" ht="34.5" customHeight="1" x14ac:dyDescent="0.3">
      <c r="A22" s="128"/>
      <c r="B22" s="32"/>
      <c r="C22" s="33"/>
      <c r="D22" s="32"/>
      <c r="E22" s="33"/>
      <c r="F22" s="48">
        <f>SUM(F19:F21)</f>
        <v>0</v>
      </c>
      <c r="J22" s="4" t="s">
        <v>43</v>
      </c>
      <c r="K22" s="10">
        <v>1625</v>
      </c>
    </row>
    <row r="23" spans="1:11" ht="23.25" customHeight="1" x14ac:dyDescent="0.3">
      <c r="A23" s="54" t="s">
        <v>160</v>
      </c>
      <c r="B23" s="55" t="s">
        <v>157</v>
      </c>
      <c r="C23" s="56"/>
      <c r="D23" s="53" t="s">
        <v>158</v>
      </c>
      <c r="E23" s="132">
        <f>IF(D23="Yes",+F5*K1,0)</f>
        <v>24089.1</v>
      </c>
      <c r="F23" s="132"/>
      <c r="J23" s="4" t="s">
        <v>44</v>
      </c>
      <c r="K23" s="10">
        <v>2746</v>
      </c>
    </row>
    <row r="24" spans="1:11" s="26" customFormat="1" ht="23.25" customHeight="1" x14ac:dyDescent="0.3">
      <c r="A24" s="64"/>
      <c r="B24" s="129" t="s">
        <v>34</v>
      </c>
      <c r="C24" s="129"/>
      <c r="D24" s="129"/>
      <c r="E24" s="129"/>
      <c r="F24" s="65">
        <f>SUM(F17+F22+E23)</f>
        <v>92915.1</v>
      </c>
      <c r="J24" s="4" t="s">
        <v>45</v>
      </c>
      <c r="K24" s="10">
        <v>4160</v>
      </c>
    </row>
    <row r="25" spans="1:11" x14ac:dyDescent="0.3">
      <c r="A25" s="130" t="s">
        <v>156</v>
      </c>
      <c r="B25" s="130"/>
      <c r="C25" s="130"/>
      <c r="D25" s="130"/>
      <c r="E25" s="130"/>
      <c r="F25" s="130"/>
      <c r="J25" s="4" t="s">
        <v>46</v>
      </c>
      <c r="K25" s="10">
        <v>14625</v>
      </c>
    </row>
    <row r="26" spans="1:11" x14ac:dyDescent="0.3">
      <c r="A26" s="35"/>
      <c r="B26" s="35"/>
      <c r="C26" s="49" t="s">
        <v>36</v>
      </c>
      <c r="D26" s="50" t="s">
        <v>37</v>
      </c>
      <c r="E26" s="50" t="s">
        <v>38</v>
      </c>
      <c r="F26" s="50" t="s">
        <v>39</v>
      </c>
      <c r="J26" s="4" t="s">
        <v>47</v>
      </c>
      <c r="K26" s="9">
        <v>260</v>
      </c>
    </row>
    <row r="27" spans="1:11" x14ac:dyDescent="0.3">
      <c r="A27" s="35"/>
      <c r="B27" s="35"/>
      <c r="C27" s="36">
        <v>45169</v>
      </c>
      <c r="D27" s="36">
        <v>45260</v>
      </c>
      <c r="E27" s="36">
        <v>45350</v>
      </c>
      <c r="F27" s="36">
        <v>45443</v>
      </c>
      <c r="J27" s="4" t="s">
        <v>48</v>
      </c>
      <c r="K27" s="9">
        <v>260</v>
      </c>
    </row>
    <row r="28" spans="1:11" x14ac:dyDescent="0.3">
      <c r="A28" s="35"/>
      <c r="B28" s="35"/>
      <c r="C28" s="50">
        <f>+F24-SUM(D28:F28)</f>
        <v>23231.100000000006</v>
      </c>
      <c r="D28" s="50">
        <f>+ROUNDDOWN(($F$24/4),0)</f>
        <v>23228</v>
      </c>
      <c r="E28" s="50">
        <f t="shared" ref="E28:F28" si="6">+ROUNDDOWN(($F$24/4),0)</f>
        <v>23228</v>
      </c>
      <c r="F28" s="50">
        <f t="shared" si="6"/>
        <v>23228</v>
      </c>
      <c r="J28" s="4" t="s">
        <v>49</v>
      </c>
      <c r="K28" s="9">
        <v>260</v>
      </c>
    </row>
    <row r="29" spans="1:11" ht="16.8" x14ac:dyDescent="0.3">
      <c r="A29" s="124" t="s">
        <v>166</v>
      </c>
      <c r="B29" s="124"/>
      <c r="C29" s="124"/>
      <c r="D29" s="124"/>
      <c r="E29" s="124"/>
      <c r="F29" s="124"/>
      <c r="K29" s="9"/>
    </row>
    <row r="30" spans="1:11" x14ac:dyDescent="0.3">
      <c r="A30" s="35"/>
      <c r="B30" s="35"/>
      <c r="C30" s="50"/>
      <c r="D30" s="50"/>
      <c r="E30" s="50"/>
      <c r="F30" s="50"/>
      <c r="K30" s="9"/>
    </row>
    <row r="31" spans="1:11" ht="24" customHeight="1" x14ac:dyDescent="0.3">
      <c r="A31" s="72"/>
      <c r="B31" s="72"/>
      <c r="C31" s="72"/>
      <c r="D31" s="72"/>
      <c r="E31" s="72"/>
      <c r="F31" s="72"/>
      <c r="J31" s="4" t="s">
        <v>50</v>
      </c>
      <c r="K31" s="9">
        <v>406</v>
      </c>
    </row>
    <row r="32" spans="1:11" ht="39" customHeight="1" x14ac:dyDescent="0.3">
      <c r="J32" s="4" t="s">
        <v>51</v>
      </c>
      <c r="K32" s="10">
        <v>666</v>
      </c>
    </row>
    <row r="33" spans="10:11" ht="33.75" customHeight="1" x14ac:dyDescent="0.3">
      <c r="J33" s="4" t="s">
        <v>52</v>
      </c>
      <c r="K33" s="10">
        <v>1040</v>
      </c>
    </row>
    <row r="34" spans="10:11" ht="55.5" customHeight="1" x14ac:dyDescent="0.3">
      <c r="J34" s="4" t="s">
        <v>53</v>
      </c>
      <c r="K34" s="10">
        <v>1625</v>
      </c>
    </row>
    <row r="35" spans="10:11" ht="48" customHeight="1" x14ac:dyDescent="0.3">
      <c r="J35" s="4" t="s">
        <v>54</v>
      </c>
      <c r="K35" s="10">
        <v>2746</v>
      </c>
    </row>
    <row r="36" spans="10:11" ht="45" customHeight="1" x14ac:dyDescent="0.3">
      <c r="J36" s="4" t="s">
        <v>55</v>
      </c>
      <c r="K36" s="10">
        <v>4160</v>
      </c>
    </row>
    <row r="37" spans="10:11" ht="33.75" customHeight="1" x14ac:dyDescent="0.3">
      <c r="J37" s="4" t="s">
        <v>56</v>
      </c>
      <c r="K37" s="10">
        <v>6500</v>
      </c>
    </row>
    <row r="38" spans="10:11" ht="36.75" customHeight="1" x14ac:dyDescent="0.3">
      <c r="J38" s="4" t="s">
        <v>57</v>
      </c>
      <c r="K38" s="10">
        <v>14625</v>
      </c>
    </row>
    <row r="39" spans="10:11" ht="31.5" customHeight="1" x14ac:dyDescent="0.3">
      <c r="J39" s="4" t="s">
        <v>58</v>
      </c>
      <c r="K39" s="10">
        <v>26000</v>
      </c>
    </row>
    <row r="40" spans="10:11" x14ac:dyDescent="0.3">
      <c r="J40" s="4" t="s">
        <v>59</v>
      </c>
      <c r="K40" s="9">
        <v>260</v>
      </c>
    </row>
    <row r="41" spans="10:11" x14ac:dyDescent="0.3">
      <c r="J41" s="4" t="s">
        <v>60</v>
      </c>
      <c r="K41" s="9">
        <v>260</v>
      </c>
    </row>
    <row r="42" spans="10:11" x14ac:dyDescent="0.3">
      <c r="J42" s="13" t="s">
        <v>61</v>
      </c>
      <c r="K42" s="7"/>
    </row>
    <row r="43" spans="10:11" x14ac:dyDescent="0.3">
      <c r="J43" s="4" t="s">
        <v>62</v>
      </c>
      <c r="K43" s="7">
        <v>39</v>
      </c>
    </row>
    <row r="44" spans="10:11" x14ac:dyDescent="0.3">
      <c r="J44" s="4" t="s">
        <v>63</v>
      </c>
      <c r="K44" s="7">
        <v>69</v>
      </c>
    </row>
    <row r="45" spans="10:11" x14ac:dyDescent="0.3">
      <c r="J45" s="4" t="s">
        <v>64</v>
      </c>
      <c r="K45" s="7">
        <v>156</v>
      </c>
    </row>
    <row r="46" spans="10:11" x14ac:dyDescent="0.3">
      <c r="J46" s="13" t="s">
        <v>65</v>
      </c>
      <c r="K46" s="11"/>
    </row>
    <row r="47" spans="10:11" x14ac:dyDescent="0.3">
      <c r="J47" s="4" t="s">
        <v>14</v>
      </c>
      <c r="K47" s="8">
        <v>1318</v>
      </c>
    </row>
    <row r="48" spans="10:11" x14ac:dyDescent="0.3">
      <c r="J48" s="4" t="s">
        <v>66</v>
      </c>
      <c r="K48" s="8">
        <v>1318</v>
      </c>
    </row>
    <row r="49" spans="10:11" x14ac:dyDescent="0.3">
      <c r="J49" s="4" t="s">
        <v>67</v>
      </c>
      <c r="K49" s="8">
        <v>659</v>
      </c>
    </row>
    <row r="50" spans="10:11" x14ac:dyDescent="0.3">
      <c r="J50" s="4" t="s">
        <v>68</v>
      </c>
      <c r="K50" s="8">
        <v>1318</v>
      </c>
    </row>
    <row r="51" spans="10:11" x14ac:dyDescent="0.3">
      <c r="J51" s="4" t="s">
        <v>69</v>
      </c>
      <c r="K51" s="8">
        <v>1318</v>
      </c>
    </row>
    <row r="52" spans="10:11" x14ac:dyDescent="0.3">
      <c r="J52" s="4" t="s">
        <v>70</v>
      </c>
      <c r="K52" s="8">
        <v>1318</v>
      </c>
    </row>
    <row r="53" spans="10:11" x14ac:dyDescent="0.3">
      <c r="J53" s="4" t="s">
        <v>71</v>
      </c>
      <c r="K53" s="8">
        <v>132</v>
      </c>
    </row>
    <row r="54" spans="10:11" x14ac:dyDescent="0.3">
      <c r="J54" s="4" t="s">
        <v>72</v>
      </c>
      <c r="K54" s="8">
        <v>659</v>
      </c>
    </row>
    <row r="55" spans="10:11" x14ac:dyDescent="0.3">
      <c r="J55" s="4" t="s">
        <v>80</v>
      </c>
      <c r="K55" s="8">
        <v>791</v>
      </c>
    </row>
    <row r="56" spans="10:11" x14ac:dyDescent="0.3">
      <c r="J56" s="4" t="s">
        <v>73</v>
      </c>
      <c r="K56" s="8">
        <v>923</v>
      </c>
    </row>
    <row r="57" spans="10:11" x14ac:dyDescent="0.3">
      <c r="J57" s="4" t="s">
        <v>74</v>
      </c>
      <c r="K57" s="8">
        <v>989</v>
      </c>
    </row>
    <row r="58" spans="10:11" x14ac:dyDescent="0.3">
      <c r="J58" s="4" t="s">
        <v>75</v>
      </c>
      <c r="K58" s="8">
        <v>1054</v>
      </c>
    </row>
    <row r="59" spans="10:11" x14ac:dyDescent="0.3">
      <c r="J59" s="4" t="s">
        <v>76</v>
      </c>
      <c r="K59" s="8">
        <v>1120</v>
      </c>
    </row>
    <row r="60" spans="10:11" x14ac:dyDescent="0.3">
      <c r="J60" s="4" t="s">
        <v>77</v>
      </c>
      <c r="K60" s="8">
        <v>1186</v>
      </c>
    </row>
    <row r="61" spans="10:11" x14ac:dyDescent="0.3">
      <c r="J61" s="4" t="s">
        <v>78</v>
      </c>
      <c r="K61" s="8">
        <v>1252</v>
      </c>
    </row>
    <row r="62" spans="10:11" x14ac:dyDescent="0.3">
      <c r="J62" s="4" t="s">
        <v>79</v>
      </c>
      <c r="K62" s="8">
        <v>1318</v>
      </c>
    </row>
    <row r="63" spans="10:11" x14ac:dyDescent="0.3">
      <c r="J63" s="4" t="s">
        <v>81</v>
      </c>
      <c r="K63" s="8">
        <v>206</v>
      </c>
    </row>
    <row r="64" spans="10:11" x14ac:dyDescent="0.3">
      <c r="J64" s="4" t="s">
        <v>82</v>
      </c>
      <c r="K64" s="8">
        <v>1028</v>
      </c>
    </row>
    <row r="65" spans="10:11" x14ac:dyDescent="0.3">
      <c r="J65" s="4" t="s">
        <v>83</v>
      </c>
      <c r="K65" s="8">
        <v>1542</v>
      </c>
    </row>
    <row r="66" spans="10:11" x14ac:dyDescent="0.3">
      <c r="J66" s="4" t="s">
        <v>84</v>
      </c>
      <c r="K66" s="8">
        <v>1748</v>
      </c>
    </row>
    <row r="67" spans="10:11" x14ac:dyDescent="0.3">
      <c r="J67" s="4" t="s">
        <v>85</v>
      </c>
      <c r="K67" s="8">
        <v>1850</v>
      </c>
    </row>
    <row r="68" spans="10:11" x14ac:dyDescent="0.3">
      <c r="J68" s="4" t="s">
        <v>86</v>
      </c>
      <c r="K68" s="8">
        <v>1953</v>
      </c>
    </row>
    <row r="69" spans="10:11" x14ac:dyDescent="0.3">
      <c r="J69" s="4" t="s">
        <v>87</v>
      </c>
      <c r="K69" s="8">
        <v>2056</v>
      </c>
    </row>
    <row r="70" spans="10:11" x14ac:dyDescent="0.3">
      <c r="J70" s="4" t="s">
        <v>88</v>
      </c>
      <c r="K70" s="8">
        <v>2531</v>
      </c>
    </row>
    <row r="71" spans="10:11" x14ac:dyDescent="0.3">
      <c r="J71" s="4" t="s">
        <v>89</v>
      </c>
      <c r="K71" s="8">
        <v>3037</v>
      </c>
    </row>
    <row r="72" spans="10:11" x14ac:dyDescent="0.3">
      <c r="J72" s="4" t="s">
        <v>90</v>
      </c>
      <c r="K72" s="8">
        <v>3091</v>
      </c>
    </row>
    <row r="73" spans="10:11" x14ac:dyDescent="0.3">
      <c r="J73" s="4" t="s">
        <v>91</v>
      </c>
      <c r="K73" s="8">
        <v>3254</v>
      </c>
    </row>
    <row r="74" spans="10:11" x14ac:dyDescent="0.3">
      <c r="J74" s="4" t="s">
        <v>92</v>
      </c>
      <c r="K74" s="8">
        <v>508</v>
      </c>
    </row>
    <row r="75" spans="10:11" x14ac:dyDescent="0.3">
      <c r="J75" s="4" t="s">
        <v>93</v>
      </c>
      <c r="K75" s="8">
        <v>2542</v>
      </c>
    </row>
    <row r="76" spans="10:11" x14ac:dyDescent="0.3">
      <c r="J76" s="4" t="s">
        <v>94</v>
      </c>
      <c r="K76" s="8">
        <v>3559</v>
      </c>
    </row>
    <row r="77" spans="10:11" x14ac:dyDescent="0.3">
      <c r="J77" s="4" t="s">
        <v>95</v>
      </c>
      <c r="K77" s="8">
        <v>3813</v>
      </c>
    </row>
    <row r="78" spans="10:11" x14ac:dyDescent="0.3">
      <c r="J78" s="4" t="s">
        <v>168</v>
      </c>
      <c r="K78" s="8">
        <v>4321</v>
      </c>
    </row>
    <row r="79" spans="10:11" x14ac:dyDescent="0.3">
      <c r="J79" s="4" t="s">
        <v>96</v>
      </c>
      <c r="K79" s="8">
        <v>4576</v>
      </c>
    </row>
    <row r="80" spans="10:11" x14ac:dyDescent="0.3">
      <c r="J80" s="4" t="s">
        <v>97</v>
      </c>
      <c r="K80" s="8">
        <v>4830</v>
      </c>
    </row>
    <row r="81" spans="10:11" x14ac:dyDescent="0.3">
      <c r="J81" s="4" t="s">
        <v>98</v>
      </c>
      <c r="K81" s="8">
        <v>5084</v>
      </c>
    </row>
    <row r="82" spans="10:11" x14ac:dyDescent="0.3">
      <c r="J82" s="4" t="s">
        <v>99</v>
      </c>
      <c r="K82" s="8">
        <v>3972</v>
      </c>
    </row>
    <row r="83" spans="10:11" x14ac:dyDescent="0.3">
      <c r="J83" s="4" t="s">
        <v>100</v>
      </c>
      <c r="K83" s="8">
        <v>5561</v>
      </c>
    </row>
    <row r="84" spans="10:11" x14ac:dyDescent="0.3">
      <c r="J84" s="4" t="s">
        <v>101</v>
      </c>
      <c r="K84" s="8">
        <v>5958</v>
      </c>
    </row>
    <row r="85" spans="10:11" x14ac:dyDescent="0.3">
      <c r="J85" s="4" t="s">
        <v>102</v>
      </c>
      <c r="K85" s="8">
        <v>6752</v>
      </c>
    </row>
    <row r="86" spans="10:11" x14ac:dyDescent="0.3">
      <c r="J86" s="4" t="s">
        <v>103</v>
      </c>
      <c r="K86" s="8">
        <v>7150</v>
      </c>
    </row>
    <row r="87" spans="10:11" x14ac:dyDescent="0.3">
      <c r="J87" s="4" t="s">
        <v>104</v>
      </c>
      <c r="K87" s="8">
        <v>7547</v>
      </c>
    </row>
    <row r="88" spans="10:11" x14ac:dyDescent="0.3">
      <c r="J88" s="4" t="s">
        <v>105</v>
      </c>
      <c r="K88" s="8">
        <v>7944</v>
      </c>
    </row>
    <row r="89" spans="10:11" x14ac:dyDescent="0.3">
      <c r="J89" s="4" t="s">
        <v>106</v>
      </c>
      <c r="K89" s="8">
        <v>1342</v>
      </c>
    </row>
    <row r="90" spans="10:11" x14ac:dyDescent="0.3">
      <c r="J90" s="4" t="s">
        <v>107</v>
      </c>
      <c r="K90" s="8">
        <v>6711</v>
      </c>
    </row>
    <row r="91" spans="10:11" x14ac:dyDescent="0.3">
      <c r="J91" s="4" t="s">
        <v>108</v>
      </c>
      <c r="K91" s="8">
        <v>9395</v>
      </c>
    </row>
    <row r="92" spans="10:11" x14ac:dyDescent="0.3">
      <c r="J92" s="4" t="s">
        <v>109</v>
      </c>
      <c r="K92" s="8">
        <v>10067</v>
      </c>
    </row>
    <row r="93" spans="10:11" x14ac:dyDescent="0.3">
      <c r="J93" s="4" t="s">
        <v>110</v>
      </c>
      <c r="K93" s="8">
        <v>10738</v>
      </c>
    </row>
    <row r="94" spans="10:11" x14ac:dyDescent="0.3">
      <c r="J94" s="4" t="s">
        <v>111</v>
      </c>
      <c r="K94" s="8">
        <v>11409</v>
      </c>
    </row>
    <row r="95" spans="10:11" x14ac:dyDescent="0.3">
      <c r="J95" s="4" t="s">
        <v>112</v>
      </c>
      <c r="K95" s="8">
        <v>12080</v>
      </c>
    </row>
    <row r="96" spans="10:11" x14ac:dyDescent="0.3">
      <c r="J96" s="4" t="s">
        <v>113</v>
      </c>
      <c r="K96" s="8">
        <v>12751</v>
      </c>
    </row>
    <row r="97" spans="10:11" x14ac:dyDescent="0.3">
      <c r="J97" s="4" t="s">
        <v>114</v>
      </c>
      <c r="K97" s="8">
        <v>13422</v>
      </c>
    </row>
    <row r="98" spans="10:11" x14ac:dyDescent="0.3">
      <c r="J98" s="4" t="s">
        <v>115</v>
      </c>
      <c r="K98" s="8">
        <v>2034</v>
      </c>
    </row>
    <row r="99" spans="10:11" x14ac:dyDescent="0.3">
      <c r="J99" s="4" t="s">
        <v>116</v>
      </c>
      <c r="K99" s="8">
        <v>10168</v>
      </c>
    </row>
    <row r="100" spans="10:11" x14ac:dyDescent="0.3">
      <c r="J100" s="12" t="s">
        <v>117</v>
      </c>
      <c r="K100" s="8">
        <v>14235</v>
      </c>
    </row>
    <row r="101" spans="10:11" x14ac:dyDescent="0.3">
      <c r="J101" s="12" t="s">
        <v>118</v>
      </c>
      <c r="K101" s="8">
        <v>15252</v>
      </c>
    </row>
    <row r="102" spans="10:11" x14ac:dyDescent="0.3">
      <c r="J102" s="12" t="s">
        <v>119</v>
      </c>
      <c r="K102" s="8">
        <v>16269</v>
      </c>
    </row>
    <row r="103" spans="10:11" x14ac:dyDescent="0.3">
      <c r="J103" s="12" t="s">
        <v>120</v>
      </c>
      <c r="K103" s="8">
        <v>17286</v>
      </c>
    </row>
    <row r="104" spans="10:11" x14ac:dyDescent="0.3">
      <c r="J104" s="12" t="s">
        <v>121</v>
      </c>
      <c r="K104" s="8">
        <v>18302</v>
      </c>
    </row>
    <row r="105" spans="10:11" x14ac:dyDescent="0.3">
      <c r="J105" s="12" t="s">
        <v>122</v>
      </c>
      <c r="K105" s="8">
        <v>19319</v>
      </c>
    </row>
    <row r="106" spans="10:11" x14ac:dyDescent="0.3">
      <c r="J106" s="12" t="s">
        <v>123</v>
      </c>
      <c r="K106" s="8">
        <v>20336</v>
      </c>
    </row>
    <row r="107" spans="10:11" x14ac:dyDescent="0.3">
      <c r="J107" s="12" t="s">
        <v>124</v>
      </c>
      <c r="K107" s="8">
        <v>23831</v>
      </c>
    </row>
    <row r="108" spans="10:11" x14ac:dyDescent="0.3">
      <c r="J108" s="12" t="s">
        <v>125</v>
      </c>
      <c r="K108" s="8">
        <v>28598</v>
      </c>
    </row>
    <row r="109" spans="10:11" x14ac:dyDescent="0.3">
      <c r="J109" s="4" t="s">
        <v>126</v>
      </c>
      <c r="K109" s="8">
        <v>127100</v>
      </c>
    </row>
    <row r="110" spans="10:11" x14ac:dyDescent="0.3">
      <c r="J110" s="4" t="s">
        <v>127</v>
      </c>
      <c r="K110" s="8">
        <v>659</v>
      </c>
    </row>
    <row r="111" spans="10:11" x14ac:dyDescent="0.3">
      <c r="J111" s="4" t="s">
        <v>128</v>
      </c>
      <c r="K111" s="8">
        <v>1318</v>
      </c>
    </row>
    <row r="112" spans="10:11" x14ac:dyDescent="0.3">
      <c r="J112" s="13" t="s">
        <v>129</v>
      </c>
      <c r="K112" s="8"/>
    </row>
    <row r="113" spans="9:14" x14ac:dyDescent="0.3">
      <c r="I113" s="70"/>
      <c r="J113" s="14" t="s">
        <v>19</v>
      </c>
      <c r="K113" s="15">
        <v>297</v>
      </c>
      <c r="L113" s="70"/>
      <c r="M113" s="70"/>
      <c r="N113" s="70"/>
    </row>
    <row r="114" spans="9:14" x14ac:dyDescent="0.3">
      <c r="I114" s="70"/>
      <c r="J114" s="14" t="s">
        <v>130</v>
      </c>
      <c r="K114" s="15">
        <v>140</v>
      </c>
      <c r="L114" s="70"/>
      <c r="M114" s="70"/>
      <c r="N114" s="70"/>
    </row>
    <row r="115" spans="9:14" x14ac:dyDescent="0.3">
      <c r="I115" s="70"/>
      <c r="J115" s="16" t="s">
        <v>131</v>
      </c>
      <c r="K115" s="17">
        <v>319</v>
      </c>
      <c r="L115" s="70"/>
      <c r="M115" s="70"/>
      <c r="N115" s="70"/>
    </row>
    <row r="116" spans="9:14" x14ac:dyDescent="0.3">
      <c r="I116" s="70"/>
      <c r="J116" s="14" t="s">
        <v>132</v>
      </c>
      <c r="K116" s="18">
        <v>99</v>
      </c>
      <c r="L116" s="70"/>
      <c r="M116" s="70"/>
      <c r="N116" s="70"/>
    </row>
    <row r="117" spans="9:14" x14ac:dyDescent="0.3">
      <c r="I117" s="70"/>
      <c r="J117" s="14" t="s">
        <v>169</v>
      </c>
      <c r="K117" s="18">
        <v>225</v>
      </c>
      <c r="L117" s="70"/>
      <c r="M117" s="70"/>
      <c r="N117" s="70"/>
    </row>
    <row r="118" spans="9:14" x14ac:dyDescent="0.3">
      <c r="I118" s="70"/>
      <c r="J118" s="14" t="s">
        <v>22</v>
      </c>
      <c r="K118" s="15">
        <v>139</v>
      </c>
      <c r="L118" s="70"/>
      <c r="M118" s="70"/>
      <c r="N118" s="70"/>
    </row>
    <row r="119" spans="9:14" x14ac:dyDescent="0.3">
      <c r="I119" s="70"/>
      <c r="J119" s="14" t="s">
        <v>133</v>
      </c>
      <c r="K119" s="15">
        <v>185</v>
      </c>
      <c r="L119" s="70"/>
      <c r="M119" s="70"/>
      <c r="N119" s="70"/>
    </row>
    <row r="120" spans="9:14" x14ac:dyDescent="0.3">
      <c r="I120" s="70"/>
      <c r="J120" s="14" t="s">
        <v>134</v>
      </c>
      <c r="K120" s="15">
        <v>250</v>
      </c>
      <c r="L120" s="70"/>
      <c r="M120" s="70"/>
      <c r="N120" s="70"/>
    </row>
    <row r="121" spans="9:14" x14ac:dyDescent="0.3">
      <c r="I121" s="70"/>
      <c r="J121" s="14" t="s">
        <v>170</v>
      </c>
      <c r="K121" s="15">
        <v>249</v>
      </c>
      <c r="L121" s="70"/>
      <c r="M121" s="70"/>
      <c r="N121" s="70"/>
    </row>
    <row r="122" spans="9:14" x14ac:dyDescent="0.3">
      <c r="I122" s="70"/>
      <c r="J122" s="14" t="s">
        <v>135</v>
      </c>
      <c r="K122" s="19">
        <v>193</v>
      </c>
      <c r="L122" s="70"/>
      <c r="M122" s="70"/>
      <c r="N122" s="70"/>
    </row>
    <row r="123" spans="9:14" x14ac:dyDescent="0.3">
      <c r="I123" s="70"/>
      <c r="J123" s="14" t="s">
        <v>136</v>
      </c>
      <c r="K123" s="19">
        <v>249</v>
      </c>
      <c r="L123" s="70"/>
      <c r="M123" s="70"/>
      <c r="N123" s="70"/>
    </row>
    <row r="124" spans="9:14" x14ac:dyDescent="0.3">
      <c r="I124" s="70"/>
      <c r="J124" s="14" t="s">
        <v>137</v>
      </c>
      <c r="K124" s="19">
        <v>316</v>
      </c>
      <c r="L124" s="70"/>
      <c r="M124" s="70"/>
      <c r="N124" s="70"/>
    </row>
    <row r="125" spans="9:14" x14ac:dyDescent="0.3">
      <c r="I125" s="70"/>
      <c r="J125" s="14" t="s">
        <v>171</v>
      </c>
      <c r="K125" s="19">
        <v>139</v>
      </c>
      <c r="L125" s="70"/>
      <c r="M125" s="70"/>
      <c r="N125" s="70"/>
    </row>
    <row r="126" spans="9:14" x14ac:dyDescent="0.3">
      <c r="I126" s="70"/>
      <c r="J126" s="14" t="s">
        <v>172</v>
      </c>
      <c r="K126" s="19">
        <v>185</v>
      </c>
      <c r="L126" s="70"/>
      <c r="M126" s="70"/>
      <c r="N126" s="70"/>
    </row>
    <row r="127" spans="9:14" x14ac:dyDescent="0.3">
      <c r="I127" s="70"/>
      <c r="J127" s="14" t="s">
        <v>138</v>
      </c>
      <c r="K127" s="19">
        <v>250</v>
      </c>
      <c r="L127" s="70"/>
      <c r="M127" s="70"/>
      <c r="N127" s="70"/>
    </row>
    <row r="128" spans="9:14" x14ac:dyDescent="0.3">
      <c r="I128" s="70"/>
      <c r="J128" s="14" t="s">
        <v>173</v>
      </c>
      <c r="K128" s="20">
        <v>664</v>
      </c>
      <c r="L128" s="70"/>
      <c r="M128" s="70"/>
      <c r="N128" s="70"/>
    </row>
    <row r="129" spans="9:14" x14ac:dyDescent="0.3">
      <c r="I129" s="70"/>
      <c r="J129" s="14" t="s">
        <v>139</v>
      </c>
      <c r="K129" s="21">
        <v>73</v>
      </c>
      <c r="L129" s="70"/>
      <c r="M129" s="70"/>
      <c r="N129" s="70"/>
    </row>
    <row r="130" spans="9:14" x14ac:dyDescent="0.3">
      <c r="I130" s="70"/>
      <c r="J130" s="14" t="s">
        <v>140</v>
      </c>
      <c r="K130" s="22">
        <v>101</v>
      </c>
      <c r="L130" s="70"/>
      <c r="M130" s="70"/>
      <c r="N130" s="70"/>
    </row>
    <row r="131" spans="9:14" x14ac:dyDescent="0.3">
      <c r="I131" s="70"/>
      <c r="J131" s="14" t="s">
        <v>141</v>
      </c>
      <c r="K131" s="15">
        <v>134</v>
      </c>
      <c r="L131" s="70"/>
      <c r="M131" s="70"/>
      <c r="N131" s="70"/>
    </row>
    <row r="132" spans="9:14" x14ac:dyDescent="0.3">
      <c r="I132" s="70"/>
      <c r="J132" s="14" t="s">
        <v>174</v>
      </c>
      <c r="K132" s="15">
        <v>53</v>
      </c>
      <c r="L132" s="70"/>
      <c r="M132" s="70"/>
      <c r="N132" s="70"/>
    </row>
    <row r="133" spans="9:14" x14ac:dyDescent="0.3">
      <c r="I133" s="70"/>
      <c r="J133" s="14" t="s">
        <v>175</v>
      </c>
      <c r="K133" s="15">
        <v>80</v>
      </c>
      <c r="L133" s="70"/>
      <c r="M133" s="70"/>
      <c r="N133" s="70"/>
    </row>
    <row r="134" spans="9:14" x14ac:dyDescent="0.3">
      <c r="I134" s="70"/>
      <c r="J134" s="14" t="s">
        <v>176</v>
      </c>
      <c r="K134" s="15">
        <v>115</v>
      </c>
      <c r="L134" s="70"/>
      <c r="M134" s="70"/>
      <c r="N134" s="70"/>
    </row>
    <row r="135" spans="9:14" x14ac:dyDescent="0.3">
      <c r="I135" s="70"/>
      <c r="J135" s="14" t="s">
        <v>177</v>
      </c>
      <c r="K135" s="15">
        <v>145</v>
      </c>
      <c r="L135" s="70"/>
      <c r="M135" s="70"/>
      <c r="N135" s="70"/>
    </row>
    <row r="136" spans="9:14" x14ac:dyDescent="0.3">
      <c r="I136" s="70"/>
      <c r="J136" s="14" t="s">
        <v>178</v>
      </c>
      <c r="K136" s="15">
        <v>664</v>
      </c>
      <c r="L136" s="70"/>
      <c r="M136" s="70"/>
      <c r="N136" s="70"/>
    </row>
    <row r="137" spans="9:14" x14ac:dyDescent="0.3">
      <c r="I137" s="70"/>
      <c r="J137" s="14" t="s">
        <v>25</v>
      </c>
      <c r="K137" s="67">
        <v>50</v>
      </c>
      <c r="L137" s="70"/>
      <c r="M137" s="70"/>
      <c r="N137" s="70"/>
    </row>
    <row r="138" spans="9:14" x14ac:dyDescent="0.3">
      <c r="I138" s="70"/>
      <c r="J138" s="14" t="s">
        <v>179</v>
      </c>
      <c r="K138" s="67">
        <v>54</v>
      </c>
      <c r="L138" s="70"/>
      <c r="M138" s="70"/>
      <c r="N138" s="70"/>
    </row>
    <row r="139" spans="9:14" x14ac:dyDescent="0.3">
      <c r="I139" s="70"/>
      <c r="J139" s="14" t="s">
        <v>142</v>
      </c>
      <c r="K139" s="21">
        <v>57</v>
      </c>
      <c r="L139" s="70"/>
      <c r="M139" s="70"/>
      <c r="N139" s="70"/>
    </row>
    <row r="140" spans="9:14" x14ac:dyDescent="0.3">
      <c r="I140" s="70"/>
      <c r="J140" s="14" t="s">
        <v>143</v>
      </c>
      <c r="K140" s="15">
        <v>79</v>
      </c>
      <c r="L140" s="70"/>
      <c r="M140" s="70"/>
      <c r="N140" s="70"/>
    </row>
    <row r="141" spans="9:14" x14ac:dyDescent="0.3">
      <c r="I141" s="70"/>
      <c r="J141" s="14" t="s">
        <v>144</v>
      </c>
      <c r="K141" s="21">
        <v>112</v>
      </c>
      <c r="L141" s="70"/>
      <c r="M141" s="70"/>
      <c r="N141" s="70"/>
    </row>
    <row r="142" spans="9:14" x14ac:dyDescent="0.3">
      <c r="I142" s="70"/>
      <c r="J142" s="14" t="s">
        <v>180</v>
      </c>
      <c r="K142" s="21">
        <v>92</v>
      </c>
      <c r="L142" s="70"/>
      <c r="M142" s="70"/>
      <c r="N142" s="70"/>
    </row>
    <row r="143" spans="9:14" x14ac:dyDescent="0.3">
      <c r="I143" s="70"/>
      <c r="J143" s="14" t="s">
        <v>181</v>
      </c>
      <c r="K143" s="21">
        <v>104</v>
      </c>
      <c r="L143" s="70"/>
      <c r="M143" s="70"/>
      <c r="N143" s="70"/>
    </row>
    <row r="144" spans="9:14" x14ac:dyDescent="0.3">
      <c r="I144" s="70"/>
      <c r="J144" s="14" t="s">
        <v>145</v>
      </c>
      <c r="K144" s="19">
        <v>112</v>
      </c>
      <c r="L144" s="70"/>
      <c r="M144" s="70"/>
      <c r="N144" s="70"/>
    </row>
    <row r="145" spans="9:14" x14ac:dyDescent="0.3">
      <c r="I145" s="70"/>
      <c r="J145" s="14" t="s">
        <v>146</v>
      </c>
      <c r="K145" s="23">
        <v>134</v>
      </c>
      <c r="L145" s="70"/>
      <c r="M145" s="70"/>
      <c r="N145" s="70"/>
    </row>
    <row r="146" spans="9:14" x14ac:dyDescent="0.3">
      <c r="I146" s="70"/>
      <c r="J146" s="14" t="s">
        <v>182</v>
      </c>
      <c r="K146" s="24">
        <v>53</v>
      </c>
      <c r="L146" s="70"/>
      <c r="M146" s="70"/>
      <c r="N146" s="70"/>
    </row>
    <row r="147" spans="9:14" x14ac:dyDescent="0.3">
      <c r="I147" s="70"/>
      <c r="J147" s="14" t="s">
        <v>183</v>
      </c>
      <c r="K147" s="24">
        <v>80</v>
      </c>
      <c r="L147" s="70"/>
      <c r="M147" s="70"/>
      <c r="N147" s="70"/>
    </row>
    <row r="148" spans="9:14" x14ac:dyDescent="0.3">
      <c r="I148" s="70"/>
      <c r="J148" s="14" t="s">
        <v>147</v>
      </c>
      <c r="K148" s="24">
        <v>115</v>
      </c>
      <c r="L148" s="70"/>
      <c r="M148" s="70"/>
      <c r="N148" s="70"/>
    </row>
    <row r="149" spans="9:14" x14ac:dyDescent="0.3">
      <c r="I149" s="70"/>
      <c r="J149" s="14" t="s">
        <v>148</v>
      </c>
      <c r="K149" s="24">
        <v>145</v>
      </c>
      <c r="L149" s="70"/>
      <c r="M149" s="70"/>
      <c r="N149" s="70"/>
    </row>
    <row r="150" spans="9:14" x14ac:dyDescent="0.3">
      <c r="I150" s="70"/>
      <c r="J150" s="14" t="s">
        <v>184</v>
      </c>
      <c r="K150" s="24">
        <v>664</v>
      </c>
      <c r="L150" s="70"/>
      <c r="M150" s="70"/>
      <c r="N150" s="70"/>
    </row>
    <row r="151" spans="9:14" x14ac:dyDescent="0.3">
      <c r="I151" s="70"/>
      <c r="J151" s="14" t="s">
        <v>185</v>
      </c>
      <c r="K151" s="67">
        <v>97</v>
      </c>
      <c r="L151" s="70"/>
      <c r="M151" s="70"/>
      <c r="N151" s="70"/>
    </row>
    <row r="152" spans="9:14" x14ac:dyDescent="0.3">
      <c r="J152" s="14" t="s">
        <v>187</v>
      </c>
      <c r="K152" s="19">
        <v>100</v>
      </c>
    </row>
    <row r="153" spans="9:14" x14ac:dyDescent="0.3">
      <c r="J153" s="14" t="s">
        <v>186</v>
      </c>
      <c r="K153" s="19">
        <v>105</v>
      </c>
    </row>
    <row r="154" spans="9:14" x14ac:dyDescent="0.3">
      <c r="J154" s="14" t="s">
        <v>188</v>
      </c>
      <c r="K154" s="19">
        <v>115</v>
      </c>
    </row>
    <row r="155" spans="9:14" x14ac:dyDescent="0.3">
      <c r="J155" s="14" t="s">
        <v>189</v>
      </c>
      <c r="K155" s="19">
        <v>120</v>
      </c>
    </row>
    <row r="156" spans="9:14" x14ac:dyDescent="0.3">
      <c r="J156" s="14" t="s">
        <v>190</v>
      </c>
      <c r="K156" s="19">
        <v>124</v>
      </c>
    </row>
    <row r="157" spans="9:14" x14ac:dyDescent="0.3">
      <c r="J157" s="71" t="s">
        <v>192</v>
      </c>
      <c r="K157" s="19">
        <v>97</v>
      </c>
    </row>
    <row r="158" spans="9:14" x14ac:dyDescent="0.3">
      <c r="J158" s="71" t="s">
        <v>193</v>
      </c>
      <c r="K158" s="19">
        <v>100</v>
      </c>
    </row>
    <row r="159" spans="9:14" x14ac:dyDescent="0.3">
      <c r="J159" s="71" t="s">
        <v>194</v>
      </c>
      <c r="K159" s="19">
        <v>105</v>
      </c>
    </row>
    <row r="160" spans="9:14" x14ac:dyDescent="0.3">
      <c r="J160" s="71" t="s">
        <v>195</v>
      </c>
      <c r="K160" s="19">
        <v>100</v>
      </c>
    </row>
    <row r="161" spans="10:11" x14ac:dyDescent="0.3">
      <c r="J161" s="71" t="s">
        <v>196</v>
      </c>
      <c r="K161" s="19">
        <v>105</v>
      </c>
    </row>
  </sheetData>
  <mergeCells count="13">
    <mergeCell ref="H1:I1"/>
    <mergeCell ref="E23:F23"/>
    <mergeCell ref="A16:E16"/>
    <mergeCell ref="A5:E5"/>
    <mergeCell ref="A18:F18"/>
    <mergeCell ref="A1:F1"/>
    <mergeCell ref="A29:F29"/>
    <mergeCell ref="A3:A4"/>
    <mergeCell ref="A6:A15"/>
    <mergeCell ref="B17:E17"/>
    <mergeCell ref="A19:A22"/>
    <mergeCell ref="B24:E24"/>
    <mergeCell ref="A25:F25"/>
  </mergeCells>
  <dataValidations count="12">
    <dataValidation type="list" allowBlank="1" showInputMessage="1" showErrorMessage="1" sqref="C12" xr:uid="{C2E1B26C-9E8A-4396-BD8C-BD03070EDECF}">
      <formula1>$J$113:$J$116</formula1>
    </dataValidation>
    <dataValidation type="list" allowBlank="1" showInputMessage="1" showErrorMessage="1" sqref="C10" xr:uid="{AD4DEF2F-62F5-40D7-BACF-18C4FEF45144}">
      <formula1>$J$43:$J$45</formula1>
    </dataValidation>
    <dataValidation type="list" allowBlank="1" showInputMessage="1" showErrorMessage="1" sqref="D23" xr:uid="{67833902-4B17-43F0-AF4E-FA96F1BC6CC3}">
      <formula1>$H$11:$H$12</formula1>
    </dataValidation>
    <dataValidation type="list" allowBlank="1" showInputMessage="1" showErrorMessage="1" sqref="C3" xr:uid="{AE24D189-0280-4BDA-B8D1-8F6899FE99F3}">
      <formula1>$J$2:$J$5</formula1>
    </dataValidation>
    <dataValidation type="list" allowBlank="1" showInputMessage="1" showErrorMessage="1" sqref="C4" xr:uid="{DF19D326-6E07-44B4-B3D4-049370CFDB66}">
      <formula1>$J$6:$J$9</formula1>
    </dataValidation>
    <dataValidation type="list" allowBlank="1" showInputMessage="1" showErrorMessage="1" sqref="C11" xr:uid="{A00A7886-860B-459A-A8B4-D3721B2782D8}">
      <formula1>$J$11:$J$16</formula1>
    </dataValidation>
    <dataValidation type="list" allowBlank="1" showInputMessage="1" showErrorMessage="1" sqref="C6:C7" xr:uid="{103FC22A-6E17-423B-8F48-E7FC0A4C5129}">
      <formula1>$J$18:$J$41</formula1>
    </dataValidation>
    <dataValidation type="list" allowBlank="1" showInputMessage="1" showErrorMessage="1" sqref="C8:C9" xr:uid="{4C453ABF-8D61-4D57-BC5E-EF3CF339AC70}">
      <formula1>$J$47:$J$111</formula1>
    </dataValidation>
    <dataValidation type="list" allowBlank="1" showInputMessage="1" showErrorMessage="1" sqref="C13" xr:uid="{B6DD3C58-4BEF-4623-A731-10FE9FB8AE93}">
      <formula1>$J$118:$J$131</formula1>
    </dataValidation>
    <dataValidation type="list" allowBlank="1" showInputMessage="1" showErrorMessage="1" sqref="C14" xr:uid="{FE0D16B6-CB7B-45A5-AD3A-7996F8834B0B}">
      <formula1>$J$137:$J$149</formula1>
    </dataValidation>
    <dataValidation type="list" allowBlank="1" showInputMessage="1" showErrorMessage="1" sqref="C15" xr:uid="{FC682C91-DE4C-4E04-8559-E425EFC19050}">
      <formula1>$J$151:$J$161</formula1>
    </dataValidation>
    <dataValidation type="list" allowBlank="1" showInputMessage="1" showErrorMessage="1" sqref="D20:D21" xr:uid="{51F4F119-68B5-4770-B5AB-F72595119931}">
      <formula1>$H$19:$H$20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20EB-07EF-4F78-8EA3-EFDBAEAB0267}">
  <dimension ref="A1:R18"/>
  <sheetViews>
    <sheetView workbookViewId="0">
      <selection activeCell="G2" sqref="G2"/>
    </sheetView>
  </sheetViews>
  <sheetFormatPr defaultRowHeight="14.4" x14ac:dyDescent="0.3"/>
  <cols>
    <col min="1" max="1" width="8.88671875" bestFit="1" customWidth="1"/>
    <col min="2" max="2" width="23.88671875" customWidth="1"/>
    <col min="3" max="3" width="45" customWidth="1"/>
    <col min="4" max="4" width="14.33203125" bestFit="1" customWidth="1"/>
    <col min="5" max="5" width="10.88671875" customWidth="1"/>
    <col min="6" max="6" width="14" bestFit="1" customWidth="1"/>
    <col min="7" max="7" width="10" customWidth="1"/>
    <col min="8" max="8" width="9.109375" customWidth="1"/>
    <col min="9" max="9" width="12.33203125" customWidth="1"/>
    <col min="10" max="10" width="19.88671875" customWidth="1"/>
    <col min="11" max="11" width="19.5546875" style="99" customWidth="1"/>
    <col min="12" max="12" width="10.109375" bestFit="1" customWidth="1"/>
    <col min="13" max="13" width="11.88671875" customWidth="1"/>
  </cols>
  <sheetData>
    <row r="1" spans="1:18" ht="21" x14ac:dyDescent="0.3">
      <c r="A1" s="136" t="s">
        <v>200</v>
      </c>
      <c r="B1" s="136"/>
      <c r="C1" s="136"/>
      <c r="D1" s="136"/>
      <c r="E1" s="136"/>
      <c r="F1" s="136"/>
      <c r="G1" s="1"/>
      <c r="H1" s="1"/>
      <c r="I1" s="1"/>
      <c r="J1" s="92" t="s">
        <v>0</v>
      </c>
      <c r="K1" s="96">
        <v>0.98</v>
      </c>
      <c r="L1" s="1"/>
      <c r="M1" s="1"/>
      <c r="N1" s="1"/>
      <c r="O1" s="1"/>
      <c r="P1" s="1"/>
      <c r="Q1" s="1"/>
      <c r="R1" s="1"/>
    </row>
    <row r="2" spans="1:18" ht="57.6" x14ac:dyDescent="0.3">
      <c r="A2" s="37" t="s">
        <v>1</v>
      </c>
      <c r="B2" s="78" t="s">
        <v>2</v>
      </c>
      <c r="C2" s="78" t="s">
        <v>3</v>
      </c>
      <c r="D2" s="78" t="s">
        <v>4</v>
      </c>
      <c r="E2" s="78" t="s">
        <v>5</v>
      </c>
      <c r="F2" s="78" t="s">
        <v>6</v>
      </c>
      <c r="G2" s="74" t="s">
        <v>198</v>
      </c>
      <c r="H2" s="82"/>
      <c r="I2" s="82"/>
      <c r="J2" s="75" t="s">
        <v>7</v>
      </c>
      <c r="K2" s="76">
        <f>+'[1]98% SRV 23-24 '!$I$31</f>
        <v>6.4834032370562154E-3</v>
      </c>
      <c r="L2" s="83" t="s">
        <v>197</v>
      </c>
      <c r="M2" s="83" t="s">
        <v>199</v>
      </c>
      <c r="N2" s="1"/>
      <c r="O2" s="1"/>
      <c r="P2" s="1"/>
      <c r="Q2" s="1"/>
      <c r="R2" s="1"/>
    </row>
    <row r="3" spans="1:18" ht="15.6" x14ac:dyDescent="0.3">
      <c r="A3" s="125" t="s">
        <v>0</v>
      </c>
      <c r="B3" s="39" t="s">
        <v>151</v>
      </c>
      <c r="C3" s="40" t="s">
        <v>10</v>
      </c>
      <c r="D3" s="66">
        <v>170000</v>
      </c>
      <c r="E3" s="41">
        <f>+K4</f>
        <v>1.3614749845462477E-2</v>
      </c>
      <c r="F3" s="42">
        <f>SUM(E3*D3)</f>
        <v>2314.5074737286209</v>
      </c>
      <c r="G3" s="87"/>
      <c r="H3" s="87"/>
      <c r="I3" s="87"/>
      <c r="J3" s="93" t="s">
        <v>202</v>
      </c>
      <c r="K3" s="93">
        <f>+'[1]98% SRV 23-24 '!$I$32</f>
        <v>6.4834035136019704E-3</v>
      </c>
      <c r="L3" s="87"/>
      <c r="M3" s="87"/>
      <c r="N3" s="1"/>
      <c r="O3" s="1"/>
      <c r="P3" s="1"/>
      <c r="Q3" s="1"/>
      <c r="R3" s="1"/>
    </row>
    <row r="4" spans="1:18" x14ac:dyDescent="0.3">
      <c r="A4" s="125"/>
      <c r="B4" s="39" t="s">
        <v>152</v>
      </c>
      <c r="C4" s="44" t="s">
        <v>9</v>
      </c>
      <c r="D4" s="30">
        <v>1</v>
      </c>
      <c r="E4" s="45">
        <f>+K6</f>
        <v>1069</v>
      </c>
      <c r="F4" s="42">
        <f t="shared" ref="F4" si="0">SUM(E4*D4)</f>
        <v>1069</v>
      </c>
      <c r="G4" s="88"/>
      <c r="H4" s="90" t="s">
        <v>158</v>
      </c>
      <c r="I4" s="88"/>
      <c r="J4" s="94" t="s">
        <v>10</v>
      </c>
      <c r="K4" s="97">
        <f>+'[1]98% SRV 23-24 '!$I$33</f>
        <v>1.3614749845462477E-2</v>
      </c>
      <c r="L4" s="88"/>
      <c r="M4" s="89"/>
      <c r="N4" s="1"/>
      <c r="O4" s="1"/>
      <c r="P4" s="1"/>
      <c r="Q4" s="1"/>
      <c r="R4" s="1"/>
    </row>
    <row r="5" spans="1:18" ht="15.6" x14ac:dyDescent="0.3">
      <c r="A5" s="133" t="s">
        <v>161</v>
      </c>
      <c r="B5" s="134"/>
      <c r="C5" s="134"/>
      <c r="D5" s="134"/>
      <c r="E5" s="134"/>
      <c r="F5" s="58">
        <f>SUM(F3:F4)</f>
        <v>3383.5074737286209</v>
      </c>
      <c r="G5" s="87"/>
      <c r="H5" s="91" t="s">
        <v>201</v>
      </c>
      <c r="I5" s="87"/>
      <c r="J5" s="93"/>
      <c r="K5" s="93"/>
      <c r="L5" s="87"/>
      <c r="M5" s="87"/>
      <c r="N5" s="1"/>
      <c r="O5" s="1"/>
      <c r="P5" s="1"/>
      <c r="Q5" s="1"/>
      <c r="R5" s="1"/>
    </row>
    <row r="6" spans="1:18" x14ac:dyDescent="0.3">
      <c r="A6" s="1"/>
      <c r="B6" s="1"/>
      <c r="C6" s="1"/>
      <c r="D6" s="1"/>
      <c r="E6" s="1"/>
      <c r="F6" s="1"/>
      <c r="G6" s="88"/>
      <c r="H6" s="88"/>
      <c r="I6" s="88"/>
      <c r="J6" s="94" t="s">
        <v>9</v>
      </c>
      <c r="K6" s="98">
        <v>1069</v>
      </c>
      <c r="L6" s="88"/>
      <c r="M6" s="89"/>
      <c r="N6" s="1"/>
      <c r="O6" s="1"/>
      <c r="P6" s="1"/>
      <c r="Q6" s="1"/>
      <c r="R6" s="1"/>
    </row>
    <row r="7" spans="1:18" ht="18" x14ac:dyDescent="0.35">
      <c r="A7" s="54" t="s">
        <v>160</v>
      </c>
      <c r="B7" s="55" t="s">
        <v>203</v>
      </c>
      <c r="C7" s="56"/>
      <c r="D7" s="53" t="s">
        <v>158</v>
      </c>
      <c r="E7" s="132">
        <f>IF(D7="Yes",+F5*K1,0)</f>
        <v>3315.8373242540483</v>
      </c>
      <c r="F7" s="132"/>
      <c r="G7" s="84">
        <f>E7/365</f>
        <v>9.0844858198741054</v>
      </c>
      <c r="H7" s="77"/>
      <c r="I7" s="77"/>
      <c r="J7" s="95" t="s">
        <v>17</v>
      </c>
      <c r="K7" s="98">
        <v>1069</v>
      </c>
      <c r="L7" s="84">
        <f>E7/52</f>
        <v>63.766102389500929</v>
      </c>
      <c r="M7" s="84">
        <f>E7/12</f>
        <v>276.31977702117069</v>
      </c>
      <c r="N7" s="1"/>
      <c r="O7" s="1"/>
      <c r="P7" s="1"/>
      <c r="Q7" s="1"/>
      <c r="R7" s="1"/>
    </row>
    <row r="8" spans="1:18" ht="34.5" customHeight="1" x14ac:dyDescent="0.3">
      <c r="A8" s="64"/>
      <c r="B8" s="81"/>
      <c r="C8" s="81"/>
      <c r="D8" s="86" t="s">
        <v>34</v>
      </c>
      <c r="E8" s="58"/>
      <c r="F8" s="85">
        <f>F5+E7</f>
        <v>6699.3447979826688</v>
      </c>
      <c r="G8" s="80"/>
      <c r="H8" s="80"/>
      <c r="I8" s="80"/>
      <c r="J8" s="79" t="s">
        <v>20</v>
      </c>
      <c r="K8" s="98">
        <v>1069</v>
      </c>
      <c r="L8" s="80"/>
      <c r="M8" s="80"/>
      <c r="N8" s="1"/>
      <c r="O8" s="1"/>
      <c r="P8" s="1"/>
      <c r="Q8" s="1"/>
      <c r="R8" s="1"/>
    </row>
    <row r="9" spans="1:18" x14ac:dyDescent="0.3">
      <c r="A9" s="1"/>
      <c r="B9" s="1"/>
      <c r="C9" s="1"/>
      <c r="D9" s="1"/>
      <c r="E9" s="1"/>
      <c r="F9" s="1"/>
      <c r="G9" s="1"/>
      <c r="H9" s="1"/>
      <c r="I9" s="1"/>
      <c r="J9" s="79" t="s">
        <v>23</v>
      </c>
      <c r="K9" s="98">
        <v>1069</v>
      </c>
      <c r="L9" s="1"/>
      <c r="M9" s="1"/>
      <c r="N9" s="1"/>
      <c r="O9" s="1"/>
      <c r="P9" s="1"/>
      <c r="Q9" s="1"/>
      <c r="R9" s="1"/>
    </row>
    <row r="10" spans="1:18" x14ac:dyDescent="0.3">
      <c r="A10" s="1"/>
      <c r="B10" s="1"/>
      <c r="C10" s="1"/>
      <c r="D10" s="1"/>
      <c r="E10" s="1"/>
      <c r="F10" s="1"/>
      <c r="G10" s="1"/>
      <c r="H10" s="1"/>
      <c r="I10" s="1"/>
      <c r="J10" s="1"/>
      <c r="K10" s="80"/>
      <c r="L10" s="1"/>
      <c r="M10" s="1"/>
      <c r="N10" s="1"/>
      <c r="O10" s="1"/>
      <c r="P10" s="1"/>
      <c r="Q10" s="1"/>
      <c r="R10" s="1"/>
    </row>
    <row r="11" spans="1:18" x14ac:dyDescent="0.3">
      <c r="A11" s="1"/>
      <c r="B11" s="1"/>
      <c r="C11" s="1"/>
      <c r="D11" s="1"/>
      <c r="E11" s="1"/>
      <c r="F11" s="1"/>
      <c r="G11" s="1"/>
      <c r="H11" s="1" t="s">
        <v>204</v>
      </c>
      <c r="I11" s="1"/>
      <c r="J11" s="1"/>
      <c r="K11" s="80"/>
      <c r="L11" s="1"/>
      <c r="M11" s="1"/>
      <c r="N11" s="1"/>
      <c r="O11" s="1"/>
      <c r="P11" s="1"/>
      <c r="Q11" s="1"/>
      <c r="R11" s="1"/>
    </row>
    <row r="12" spans="1:18" x14ac:dyDescent="0.3">
      <c r="A12" s="1"/>
      <c r="B12" s="73"/>
      <c r="C12" s="1"/>
      <c r="D12" s="1"/>
      <c r="E12" s="1"/>
      <c r="F12" s="1"/>
      <c r="G12" s="1"/>
      <c r="H12" s="100">
        <v>0.98</v>
      </c>
      <c r="I12" s="1"/>
      <c r="J12" s="1"/>
      <c r="K12" s="80"/>
      <c r="L12" s="1"/>
      <c r="M12" s="1"/>
      <c r="N12" s="1"/>
      <c r="O12" s="1"/>
      <c r="P12" s="1"/>
      <c r="Q12" s="1"/>
      <c r="R12" s="1"/>
    </row>
    <row r="13" spans="1:18" x14ac:dyDescent="0.3">
      <c r="B13" s="1"/>
      <c r="C13" s="1"/>
      <c r="D13" s="1"/>
      <c r="H13" s="101">
        <v>0.9</v>
      </c>
    </row>
    <row r="14" spans="1:18" x14ac:dyDescent="0.3">
      <c r="B14" s="1"/>
      <c r="C14" s="1"/>
      <c r="D14" s="1"/>
      <c r="H14" s="101">
        <v>0.35</v>
      </c>
    </row>
    <row r="15" spans="1:18" x14ac:dyDescent="0.3">
      <c r="B15" s="1"/>
      <c r="C15" s="1"/>
      <c r="D15" s="1"/>
    </row>
    <row r="16" spans="1:18" x14ac:dyDescent="0.3">
      <c r="B16" s="1"/>
      <c r="C16" s="1"/>
      <c r="D16" s="1"/>
    </row>
    <row r="17" spans="2:4" x14ac:dyDescent="0.3">
      <c r="B17" s="1"/>
      <c r="C17" s="1"/>
      <c r="D17" s="1"/>
    </row>
    <row r="18" spans="2:4" x14ac:dyDescent="0.3">
      <c r="B18" s="1"/>
      <c r="C18" s="1"/>
      <c r="D18" s="1"/>
    </row>
  </sheetData>
  <mergeCells count="4">
    <mergeCell ref="A1:F1"/>
    <mergeCell ref="A3:A4"/>
    <mergeCell ref="A5:E5"/>
    <mergeCell ref="E7:F7"/>
  </mergeCells>
  <dataValidations count="3">
    <dataValidation type="list" allowBlank="1" showInputMessage="1" showErrorMessage="1" sqref="C4" xr:uid="{A823EDD7-0C6E-44CC-91C3-C53D43FEAC06}">
      <formula1>$J$6:$J$9</formula1>
    </dataValidation>
    <dataValidation type="list" allowBlank="1" showInputMessage="1" showErrorMessage="1" sqref="C3" xr:uid="{1535A52B-408C-4096-8B13-B9C5A6705DBF}">
      <formula1>$J$2:$J$5</formula1>
    </dataValidation>
    <dataValidation type="list" allowBlank="1" showInputMessage="1" showErrorMessage="1" sqref="D7" xr:uid="{28728AE2-6359-4B90-9B46-7D5E29A2D671}">
      <formula1>$H$4:$H$5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CC1B-D9D6-413E-92D2-54027ED9410C}">
  <dimension ref="A1:K29"/>
  <sheetViews>
    <sheetView tabSelected="1" workbookViewId="0">
      <selection activeCell="A5" sqref="A5"/>
    </sheetView>
  </sheetViews>
  <sheetFormatPr defaultRowHeight="14.4" x14ac:dyDescent="0.3"/>
  <cols>
    <col min="1" max="1" width="27.88671875" customWidth="1"/>
    <col min="2" max="2" width="26.109375" bestFit="1" customWidth="1"/>
    <col min="3" max="3" width="17.109375" customWidth="1"/>
    <col min="4" max="5" width="18" customWidth="1"/>
    <col min="6" max="6" width="12" customWidth="1"/>
    <col min="7" max="7" width="12.33203125" customWidth="1"/>
    <col min="8" max="8" width="12.6640625" hidden="1" customWidth="1"/>
    <col min="9" max="9" width="12.6640625" bestFit="1" customWidth="1"/>
  </cols>
  <sheetData>
    <row r="1" spans="1:11" ht="154.19999999999999" customHeight="1" x14ac:dyDescent="0.3">
      <c r="A1" s="137"/>
      <c r="B1" s="137"/>
      <c r="C1" s="137"/>
      <c r="D1" s="137"/>
      <c r="E1" s="137"/>
      <c r="F1" s="137"/>
      <c r="G1" s="137"/>
      <c r="H1" s="137"/>
      <c r="I1" s="137"/>
    </row>
    <row r="3" spans="1:11" ht="21" x14ac:dyDescent="0.3">
      <c r="A3" s="140" t="s">
        <v>214</v>
      </c>
      <c r="B3" s="140"/>
      <c r="C3" s="140"/>
      <c r="D3" s="140"/>
      <c r="E3" s="140"/>
      <c r="F3" s="140"/>
      <c r="G3" s="140"/>
      <c r="H3" s="140"/>
      <c r="I3" s="140"/>
      <c r="J3" s="1"/>
      <c r="K3" s="1"/>
    </row>
    <row r="4" spans="1:11" ht="21" x14ac:dyDescent="0.3">
      <c r="A4" s="111" t="s">
        <v>210</v>
      </c>
      <c r="B4" s="121" t="s">
        <v>209</v>
      </c>
      <c r="I4" s="108"/>
      <c r="K4" s="1"/>
    </row>
    <row r="5" spans="1:11" ht="30" customHeight="1" x14ac:dyDescent="0.3">
      <c r="A5" s="120" t="s">
        <v>7</v>
      </c>
      <c r="B5" s="119">
        <v>1120000</v>
      </c>
      <c r="I5" s="108"/>
      <c r="K5" s="1"/>
    </row>
    <row r="6" spans="1:11" ht="30" customHeight="1" x14ac:dyDescent="0.3">
      <c r="A6" s="140" t="s">
        <v>215</v>
      </c>
      <c r="B6" s="140"/>
      <c r="C6" s="140"/>
      <c r="D6" s="140"/>
      <c r="E6" s="140"/>
      <c r="F6" s="140"/>
      <c r="G6" s="140"/>
      <c r="H6" s="140"/>
      <c r="I6" s="140"/>
      <c r="K6" s="1"/>
    </row>
    <row r="7" spans="1:11" ht="54.6" thickBot="1" x14ac:dyDescent="0.35">
      <c r="A7" s="113"/>
      <c r="B7" s="112" t="s">
        <v>211</v>
      </c>
      <c r="C7" s="118" t="s">
        <v>213</v>
      </c>
      <c r="D7" s="117" t="s">
        <v>212</v>
      </c>
      <c r="E7" s="116" t="s">
        <v>198</v>
      </c>
      <c r="F7" s="115" t="s">
        <v>208</v>
      </c>
      <c r="G7" s="115" t="s">
        <v>199</v>
      </c>
      <c r="I7" s="108"/>
      <c r="K7" s="1"/>
    </row>
    <row r="8" spans="1:11" ht="21.6" thickBot="1" x14ac:dyDescent="0.4">
      <c r="A8" s="123" t="s">
        <v>219</v>
      </c>
      <c r="B8" s="110">
        <v>0.19600000000000001</v>
      </c>
      <c r="C8" s="103">
        <f>IF(A5="Business",('Base And ad Valorem Rates'!D2*'SRV Rates calculator'!B5+'Base And ad Valorem Rates'!D3),('Base And ad Valorem Rates'!B2*'SRV Rates calculator'!B5+'Base And ad Valorem Rates'!B3))</f>
        <v>3371.4991999999997</v>
      </c>
      <c r="D8" s="103">
        <f>IF($A$5="business",(C8-('Base And ad Valorem Rates'!D7*'SRV Rates calculator'!B5+'Base And ad Valorem Rates'!D8)),(C8-('Base And ad Valorem Rates'!B7*'SRV Rates calculator'!B5+'Base And ad Valorem Rates'!B8)))</f>
        <v>552.76159999999982</v>
      </c>
      <c r="E8" s="114">
        <f>D8/365</f>
        <v>1.5144153424657529</v>
      </c>
      <c r="F8" s="114">
        <f>D8/52</f>
        <v>10.630030769230766</v>
      </c>
      <c r="G8" s="114">
        <f>D8/12</f>
        <v>46.063466666666649</v>
      </c>
      <c r="I8" s="108"/>
      <c r="K8" s="1"/>
    </row>
    <row r="9" spans="1:11" ht="16.5" customHeight="1" x14ac:dyDescent="0.3">
      <c r="A9" s="109"/>
      <c r="I9" s="108"/>
      <c r="K9" s="1"/>
    </row>
    <row r="10" spans="1:11" ht="30" customHeight="1" thickBot="1" x14ac:dyDescent="0.35">
      <c r="A10" s="107" t="s">
        <v>216</v>
      </c>
      <c r="B10" s="106"/>
      <c r="C10" s="106"/>
      <c r="D10" s="106"/>
      <c r="E10" s="106"/>
      <c r="F10" s="106"/>
      <c r="G10" s="106"/>
      <c r="H10" s="106"/>
      <c r="I10" s="105"/>
    </row>
    <row r="11" spans="1:11" x14ac:dyDescent="0.3">
      <c r="A11" s="122"/>
      <c r="B11" s="1"/>
      <c r="C11" s="1"/>
      <c r="D11" s="1"/>
      <c r="E11" s="1"/>
      <c r="F11" s="1"/>
      <c r="G11" s="1"/>
      <c r="H11" s="1"/>
      <c r="I11" s="1"/>
    </row>
    <row r="12" spans="1:11" ht="232.5" customHeight="1" x14ac:dyDescent="0.3">
      <c r="A12" s="141" t="s">
        <v>220</v>
      </c>
      <c r="B12" s="141"/>
      <c r="C12" s="141"/>
      <c r="D12" s="104"/>
      <c r="E12" s="138"/>
      <c r="F12" s="139"/>
      <c r="G12" s="139"/>
      <c r="H12" s="139"/>
      <c r="I12" s="139"/>
    </row>
    <row r="13" spans="1:11" x14ac:dyDescent="0.3">
      <c r="A13" s="104"/>
      <c r="B13" s="104"/>
      <c r="C13" s="104"/>
      <c r="D13" s="104"/>
    </row>
    <row r="14" spans="1:11" x14ac:dyDescent="0.3">
      <c r="A14" s="104"/>
      <c r="B14" s="104"/>
      <c r="C14" s="104"/>
      <c r="D14" s="104"/>
    </row>
    <row r="15" spans="1:11" x14ac:dyDescent="0.3">
      <c r="A15" s="104"/>
      <c r="B15" s="104"/>
      <c r="C15" s="104"/>
      <c r="D15" s="104"/>
    </row>
    <row r="16" spans="1:11" x14ac:dyDescent="0.3">
      <c r="A16" s="104"/>
      <c r="B16" s="104"/>
      <c r="C16" s="104"/>
      <c r="D16" s="104"/>
    </row>
    <row r="17" spans="1:5" x14ac:dyDescent="0.3">
      <c r="A17" s="104"/>
      <c r="B17" s="104"/>
      <c r="C17" s="104"/>
      <c r="D17" s="104"/>
    </row>
    <row r="18" spans="1:5" x14ac:dyDescent="0.3">
      <c r="A18" s="104"/>
      <c r="B18" s="104"/>
      <c r="C18" s="104"/>
      <c r="D18" s="104"/>
    </row>
    <row r="19" spans="1:5" x14ac:dyDescent="0.3">
      <c r="A19" s="104"/>
      <c r="B19" s="104"/>
      <c r="C19" s="104"/>
      <c r="D19" s="104"/>
    </row>
    <row r="20" spans="1:5" x14ac:dyDescent="0.3">
      <c r="A20" s="104"/>
      <c r="B20" s="104"/>
      <c r="C20" s="104"/>
      <c r="D20" s="104"/>
    </row>
    <row r="21" spans="1:5" x14ac:dyDescent="0.3">
      <c r="A21" s="104"/>
      <c r="B21" s="104"/>
      <c r="C21" s="104"/>
      <c r="D21" s="104"/>
    </row>
    <row r="22" spans="1:5" x14ac:dyDescent="0.3">
      <c r="A22" s="104"/>
      <c r="B22" s="104"/>
      <c r="C22" s="104"/>
      <c r="D22" s="104"/>
    </row>
    <row r="23" spans="1:5" x14ac:dyDescent="0.3">
      <c r="A23" s="104"/>
      <c r="B23" s="104"/>
      <c r="C23" s="104"/>
      <c r="D23" s="104"/>
    </row>
    <row r="24" spans="1:5" x14ac:dyDescent="0.3">
      <c r="A24" s="104"/>
      <c r="B24" s="104"/>
      <c r="C24" s="104"/>
      <c r="D24" s="104"/>
      <c r="E24" s="102"/>
    </row>
    <row r="25" spans="1:5" x14ac:dyDescent="0.3">
      <c r="A25" s="104"/>
      <c r="B25" s="104"/>
      <c r="C25" s="104"/>
      <c r="D25" s="104"/>
      <c r="E25" s="102"/>
    </row>
    <row r="26" spans="1:5" x14ac:dyDescent="0.3">
      <c r="A26" s="104"/>
      <c r="B26" s="104"/>
      <c r="C26" s="104"/>
      <c r="D26" s="104"/>
      <c r="E26" s="102"/>
    </row>
    <row r="27" spans="1:5" x14ac:dyDescent="0.3">
      <c r="A27" s="104"/>
      <c r="B27" s="104"/>
      <c r="C27" s="104"/>
      <c r="D27" s="104"/>
      <c r="E27" s="102"/>
    </row>
    <row r="28" spans="1:5" x14ac:dyDescent="0.3">
      <c r="A28" s="104"/>
      <c r="B28" s="104"/>
      <c r="C28" s="104"/>
      <c r="D28" s="104"/>
    </row>
    <row r="29" spans="1:5" x14ac:dyDescent="0.3">
      <c r="A29" s="104"/>
      <c r="B29" s="104"/>
      <c r="C29" s="104"/>
      <c r="D29" s="104"/>
    </row>
  </sheetData>
  <mergeCells count="5">
    <mergeCell ref="A1:I1"/>
    <mergeCell ref="E12:I12"/>
    <mergeCell ref="A3:I3"/>
    <mergeCell ref="A6:I6"/>
    <mergeCell ref="A12:C12"/>
  </mergeCells>
  <phoneticPr fontId="23"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rating category." prompt="Click on the small gray drop down arrow to select your cateogry." xr:uid="{4FB0F284-A955-4073-BC44-1A571B4D47A9}">
          <x14:formula1>
            <xm:f>'Base And ad Valorem Rates'!$A$10:$A$12</xm:f>
          </x14:formula1>
          <xm:sqref>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163C1-A26D-4A07-BBE3-525622CF3D7E}">
  <dimension ref="A1"/>
  <sheetViews>
    <sheetView workbookViewId="0">
      <selection activeCell="A28" sqref="A28"/>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A57F-217B-4B39-8D43-5084DAA2F947}">
  <dimension ref="A1:D12"/>
  <sheetViews>
    <sheetView workbookViewId="0">
      <selection activeCell="D9" sqref="D9"/>
    </sheetView>
  </sheetViews>
  <sheetFormatPr defaultRowHeight="14.4" x14ac:dyDescent="0.3"/>
  <cols>
    <col min="1" max="1" width="16.109375" bestFit="1" customWidth="1"/>
    <col min="2" max="2" width="11.44140625" customWidth="1"/>
  </cols>
  <sheetData>
    <row r="1" spans="1:4" x14ac:dyDescent="0.3">
      <c r="A1" s="102" t="s">
        <v>217</v>
      </c>
      <c r="B1" s="102" t="s">
        <v>7</v>
      </c>
      <c r="C1" s="102" t="s">
        <v>202</v>
      </c>
      <c r="D1" s="102" t="s">
        <v>205</v>
      </c>
    </row>
    <row r="2" spans="1:4" x14ac:dyDescent="0.3">
      <c r="A2" s="102" t="s">
        <v>206</v>
      </c>
      <c r="B2">
        <v>2.2924099999999999E-3</v>
      </c>
      <c r="C2">
        <f>+B2</f>
        <v>2.2924099999999999E-3</v>
      </c>
      <c r="D2">
        <v>6.1496600000000004E-3</v>
      </c>
    </row>
    <row r="3" spans="1:4" x14ac:dyDescent="0.3">
      <c r="A3" s="102" t="s">
        <v>207</v>
      </c>
      <c r="B3" s="102">
        <v>804</v>
      </c>
      <c r="C3" s="102">
        <v>804</v>
      </c>
      <c r="D3" s="102">
        <v>804</v>
      </c>
    </row>
    <row r="4" spans="1:4" x14ac:dyDescent="0.3">
      <c r="A4" s="102"/>
      <c r="B4" s="102"/>
      <c r="C4" s="102"/>
    </row>
    <row r="5" spans="1:4" x14ac:dyDescent="0.3">
      <c r="A5" s="102"/>
      <c r="B5" s="102"/>
      <c r="C5" s="102"/>
      <c r="D5" s="102"/>
    </row>
    <row r="6" spans="1:4" x14ac:dyDescent="0.3">
      <c r="A6" s="102" t="s">
        <v>218</v>
      </c>
      <c r="B6" s="102"/>
      <c r="C6" s="102"/>
      <c r="D6" s="102"/>
    </row>
    <row r="7" spans="1:4" x14ac:dyDescent="0.3">
      <c r="A7" s="102" t="s">
        <v>206</v>
      </c>
      <c r="B7" s="102">
        <v>1.91673E-3</v>
      </c>
      <c r="C7" s="102">
        <f>+B7</f>
        <v>1.91673E-3</v>
      </c>
      <c r="D7" s="102">
        <v>5.1418599999999998E-3</v>
      </c>
    </row>
    <row r="8" spans="1:4" x14ac:dyDescent="0.3">
      <c r="A8" s="102" t="s">
        <v>207</v>
      </c>
      <c r="B8" s="102">
        <v>672</v>
      </c>
      <c r="C8" s="102">
        <f>+B8</f>
        <v>672</v>
      </c>
      <c r="D8" s="102">
        <f>+C8</f>
        <v>672</v>
      </c>
    </row>
    <row r="9" spans="1:4" x14ac:dyDescent="0.3">
      <c r="A9" s="102"/>
      <c r="B9" s="102"/>
      <c r="C9" s="102"/>
    </row>
    <row r="10" spans="1:4" x14ac:dyDescent="0.3">
      <c r="A10" t="s">
        <v>7</v>
      </c>
    </row>
    <row r="11" spans="1:4" x14ac:dyDescent="0.3">
      <c r="A11" t="s">
        <v>205</v>
      </c>
    </row>
    <row r="12" spans="1:4" x14ac:dyDescent="0.3">
      <c r="A12"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422aa4-3235-4c12-9e83-731dc1b42a40" xsi:nil="true"/>
    <lcf76f155ced4ddcb4097134ff3c332f xmlns="2ae484ef-f51e-4f6d-b4a3-6efc82f0e7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0FBB54E1AF3C4483F998D6AACDB86D" ma:contentTypeVersion="18" ma:contentTypeDescription="Create a new document." ma:contentTypeScope="" ma:versionID="fa1c122d1bb83d569f85017322627779">
  <xsd:schema xmlns:xsd="http://www.w3.org/2001/XMLSchema" xmlns:xs="http://www.w3.org/2001/XMLSchema" xmlns:p="http://schemas.microsoft.com/office/2006/metadata/properties" xmlns:ns2="2ae484ef-f51e-4f6d-b4a3-6efc82f0e720" xmlns:ns3="22422aa4-3235-4c12-9e83-731dc1b42a40" targetNamespace="http://schemas.microsoft.com/office/2006/metadata/properties" ma:root="true" ma:fieldsID="f0f53b68d073f1713366b6e3cdd8259f" ns2:_="" ns3:_="">
    <xsd:import namespace="2ae484ef-f51e-4f6d-b4a3-6efc82f0e720"/>
    <xsd:import namespace="22422aa4-3235-4c12-9e83-731dc1b42a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484ef-f51e-4f6d-b4a3-6efc82f0e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965dc6-d8f5-4a7f-9604-1e4c8b1e42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422aa4-3235-4c12-9e83-731dc1b42a4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6397a1-3b8a-4e62-9439-eaf5c6624d34}" ma:internalName="TaxCatchAll" ma:showField="CatchAllData" ma:web="22422aa4-3235-4c12-9e83-731dc1b42a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E5E6EE-0446-4992-928B-EFBA967F2838}">
  <ds:schemaRefs>
    <ds:schemaRef ds:uri="http://schemas.microsoft.com/office/infopath/2007/PartnerControls"/>
    <ds:schemaRef ds:uri="http://purl.org/dc/elements/1.1/"/>
    <ds:schemaRef ds:uri="http://schemas.microsoft.com/office/2006/metadata/properties"/>
    <ds:schemaRef ds:uri="0b2a242d-e32f-495a-9bd6-eba9eba350a5"/>
    <ds:schemaRef ds:uri="http://purl.org/dc/terms/"/>
    <ds:schemaRef ds:uri="http://schemas.openxmlformats.org/package/2006/metadata/core-properties"/>
    <ds:schemaRef ds:uri="http://schemas.microsoft.com/office/2006/documentManagement/types"/>
    <ds:schemaRef ds:uri="76f0d981-cd4f-4e17-958f-9cd651d05ecc"/>
    <ds:schemaRef ds:uri="http://www.w3.org/XML/1998/namespace"/>
    <ds:schemaRef ds:uri="http://purl.org/dc/dcmitype/"/>
    <ds:schemaRef ds:uri="22422aa4-3235-4c12-9e83-731dc1b42a40"/>
    <ds:schemaRef ds:uri="2ae484ef-f51e-4f6d-b4a3-6efc82f0e720"/>
  </ds:schemaRefs>
</ds:datastoreItem>
</file>

<file path=customXml/itemProps2.xml><?xml version="1.0" encoding="utf-8"?>
<ds:datastoreItem xmlns:ds="http://schemas.openxmlformats.org/officeDocument/2006/customXml" ds:itemID="{C90524D6-65A3-4AC3-BC64-AAAD5764F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e484ef-f51e-4f6d-b4a3-6efc82f0e720"/>
    <ds:schemaRef ds:uri="22422aa4-3235-4c12-9e83-731dc1b42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E15CE8-E081-4A58-83D1-910FE9CDE4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Rates Calculator</vt:lpstr>
      <vt:lpstr>SRV Calculator only</vt:lpstr>
      <vt:lpstr>SRV Rates calculator</vt:lpstr>
      <vt:lpstr>Copy of Tested Assessments</vt:lpstr>
      <vt:lpstr>Base And ad Valorem Rates</vt:lpstr>
      <vt:lpstr>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Garner, Lisa</dc:creator>
  <cp:lastModifiedBy>Judy Martin</cp:lastModifiedBy>
  <dcterms:created xsi:type="dcterms:W3CDTF">2019-08-23T04:24:18Z</dcterms:created>
  <dcterms:modified xsi:type="dcterms:W3CDTF">2024-07-23T03:05:23Z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0x010100C064EC5BB929B641A87574E127D17DE9</vt:lpwstr>
  </property>
  <property fmtid="{D5CDD505-2E9C-101B-9397-08002B2CF9AE}" pid="3" name="MediaServiceImageTags">
    <vt:lpwstr/>
  </property>
</Properties>
</file>